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zobaska4\Desktop\6. sjednica vijeća_PRIPREME\"/>
    </mc:Choice>
  </mc:AlternateContent>
  <xr:revisionPtr revIDLastSave="0" documentId="13_ncr:1_{5F5B1CE5-A03B-4916-B95B-1746E438380A}" xr6:coauthVersionLast="47" xr6:coauthVersionMax="47" xr10:uidLastSave="{00000000-0000-0000-0000-000000000000}"/>
  <bookViews>
    <workbookView xWindow="-120" yWindow="-120" windowWidth="20730" windowHeight="11160" xr2:uid="{F700B400-4186-496A-8A54-231A9CA2B98B}"/>
  </bookViews>
  <sheets>
    <sheet name="Financijski plan 2022" sheetId="1" r:id="rId1"/>
  </sheets>
  <definedNames>
    <definedName name="_xlnm.Print_Area" localSheetId="0">'Financijski plan 2022'!$A$1:$H$181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1" i="1" l="1"/>
  <c r="D173" i="1"/>
  <c r="D30" i="1"/>
  <c r="D28" i="1" s="1"/>
  <c r="D57" i="1"/>
  <c r="D47" i="1"/>
  <c r="D35" i="1"/>
  <c r="D111" i="1"/>
  <c r="D101" i="1" s="1"/>
  <c r="D94" i="1"/>
  <c r="H23" i="1"/>
  <c r="D23" i="1"/>
  <c r="D19" i="1" l="1"/>
  <c r="D179" i="1" l="1"/>
  <c r="H171" i="1"/>
  <c r="H166" i="1"/>
  <c r="F166" i="1"/>
  <c r="D166" i="1"/>
  <c r="F165" i="1"/>
  <c r="D165" i="1"/>
  <c r="F161" i="1"/>
  <c r="D161" i="1"/>
  <c r="F157" i="1"/>
  <c r="D157" i="1"/>
  <c r="F143" i="1"/>
  <c r="D143" i="1"/>
  <c r="F132" i="1"/>
  <c r="D132" i="1"/>
  <c r="D130" i="1" s="1"/>
  <c r="F130" i="1"/>
  <c r="H130" i="1" s="1"/>
  <c r="H129" i="1"/>
  <c r="F125" i="1"/>
  <c r="H125" i="1" s="1"/>
  <c r="D125" i="1"/>
  <c r="D124" i="1" s="1"/>
  <c r="H121" i="1"/>
  <c r="F120" i="1"/>
  <c r="H120" i="1" s="1"/>
  <c r="D120" i="1"/>
  <c r="H119" i="1"/>
  <c r="H118" i="1"/>
  <c r="H117" i="1"/>
  <c r="F114" i="1"/>
  <c r="D114" i="1"/>
  <c r="F112" i="1"/>
  <c r="F111" i="1" s="1"/>
  <c r="H109" i="1"/>
  <c r="H108" i="1"/>
  <c r="F107" i="1"/>
  <c r="D107" i="1"/>
  <c r="F105" i="1"/>
  <c r="F103" i="1"/>
  <c r="F102" i="1" s="1"/>
  <c r="H100" i="1"/>
  <c r="F99" i="1"/>
  <c r="D99" i="1"/>
  <c r="H97" i="1"/>
  <c r="F95" i="1"/>
  <c r="H91" i="1"/>
  <c r="F91" i="1"/>
  <c r="D91" i="1"/>
  <c r="F90" i="1"/>
  <c r="D90" i="1"/>
  <c r="F86" i="1"/>
  <c r="H86" i="1" s="1"/>
  <c r="D86" i="1"/>
  <c r="F84" i="1"/>
  <c r="H84" i="1" s="1"/>
  <c r="D84" i="1"/>
  <c r="F74" i="1"/>
  <c r="H74" i="1" s="1"/>
  <c r="D74" i="1"/>
  <c r="D73" i="1" s="1"/>
  <c r="F73" i="1"/>
  <c r="H71" i="1"/>
  <c r="F70" i="1"/>
  <c r="H70" i="1" s="1"/>
  <c r="D70" i="1"/>
  <c r="F67" i="1"/>
  <c r="H67" i="1" s="1"/>
  <c r="F64" i="1"/>
  <c r="F63" i="1"/>
  <c r="D63" i="1"/>
  <c r="H58" i="1"/>
  <c r="F58" i="1"/>
  <c r="F47" i="1"/>
  <c r="H47" i="1" s="1"/>
  <c r="D46" i="1"/>
  <c r="F44" i="1"/>
  <c r="H44" i="1" s="1"/>
  <c r="D44" i="1"/>
  <c r="H43" i="1"/>
  <c r="H41" i="1"/>
  <c r="H40" i="1"/>
  <c r="H39" i="1"/>
  <c r="F35" i="1"/>
  <c r="H35" i="1" s="1"/>
  <c r="H30" i="1"/>
  <c r="F30" i="1"/>
  <c r="F26" i="1"/>
  <c r="H24" i="1"/>
  <c r="F23" i="1"/>
  <c r="H20" i="1"/>
  <c r="F19" i="1"/>
  <c r="F18" i="1" s="1"/>
  <c r="D18" i="1"/>
  <c r="D15" i="1"/>
  <c r="E14" i="1" s="1"/>
  <c r="H13" i="1"/>
  <c r="H8" i="1"/>
  <c r="H7" i="1"/>
  <c r="H6" i="1"/>
  <c r="F5" i="1"/>
  <c r="F4" i="1" s="1"/>
  <c r="D5" i="1"/>
  <c r="E5" i="1" s="1"/>
  <c r="D4" i="1"/>
  <c r="E4" i="1" s="1"/>
  <c r="F28" i="1" l="1"/>
  <c r="F22" i="1" s="1"/>
  <c r="H22" i="1" s="1"/>
  <c r="F46" i="1"/>
  <c r="H46" i="1" s="1"/>
  <c r="H111" i="1"/>
  <c r="H4" i="1"/>
  <c r="F15" i="1"/>
  <c r="H18" i="1"/>
  <c r="H73" i="1"/>
  <c r="F101" i="1"/>
  <c r="D123" i="1"/>
  <c r="H107" i="1"/>
  <c r="H165" i="1"/>
  <c r="E8" i="1"/>
  <c r="H90" i="1"/>
  <c r="F94" i="1"/>
  <c r="F57" i="1" s="1"/>
  <c r="H5" i="1"/>
  <c r="H19" i="1"/>
  <c r="H95" i="1"/>
  <c r="H99" i="1"/>
  <c r="H112" i="1"/>
  <c r="E13" i="1"/>
  <c r="E15" i="1" s="1"/>
  <c r="H28" i="1"/>
  <c r="F124" i="1"/>
  <c r="H57" i="1" l="1"/>
  <c r="H15" i="1"/>
  <c r="G8" i="1"/>
  <c r="G13" i="1"/>
  <c r="G4" i="1"/>
  <c r="G15" i="1" s="1"/>
  <c r="E101" i="1"/>
  <c r="H101" i="1"/>
  <c r="H124" i="1"/>
  <c r="F123" i="1"/>
  <c r="H94" i="1"/>
  <c r="G5" i="1"/>
  <c r="E123" i="1" l="1"/>
  <c r="E22" i="1"/>
  <c r="E57" i="1"/>
  <c r="F173" i="1"/>
  <c r="H123" i="1"/>
  <c r="E120" i="1"/>
  <c r="E26" i="1"/>
  <c r="E23" i="1"/>
  <c r="E171" i="1"/>
  <c r="E58" i="1"/>
  <c r="E94" i="1"/>
  <c r="E70" i="1"/>
  <c r="E44" i="1"/>
  <c r="E130" i="1"/>
  <c r="E18" i="1"/>
  <c r="E19" i="1"/>
  <c r="E124" i="1"/>
  <c r="E28" i="1"/>
  <c r="E90" i="1"/>
  <c r="E73" i="1"/>
  <c r="E99" i="1"/>
  <c r="E107" i="1"/>
  <c r="E63" i="1"/>
  <c r="E111" i="1"/>
  <c r="E165" i="1"/>
  <c r="E46" i="1"/>
  <c r="F181" i="1" l="1"/>
  <c r="G171" i="1"/>
  <c r="G131" i="1"/>
  <c r="G118" i="1"/>
  <c r="G109" i="1"/>
  <c r="G100" i="1"/>
  <c r="G97" i="1"/>
  <c r="G60" i="1"/>
  <c r="G27" i="1"/>
  <c r="G20" i="1"/>
  <c r="G117" i="1"/>
  <c r="G108" i="1"/>
  <c r="G29" i="1"/>
  <c r="G21" i="1"/>
  <c r="H173" i="1"/>
  <c r="G90" i="1"/>
  <c r="G71" i="1"/>
  <c r="G42" i="1"/>
  <c r="G35" i="1"/>
  <c r="G24" i="1"/>
  <c r="G93" i="1"/>
  <c r="G72" i="1"/>
  <c r="G59" i="1"/>
  <c r="G41" i="1"/>
  <c r="G39" i="1"/>
  <c r="G25" i="1"/>
  <c r="G170" i="1"/>
  <c r="G119" i="1"/>
  <c r="G110" i="1"/>
  <c r="G98" i="1"/>
  <c r="G62" i="1"/>
  <c r="G43" i="1"/>
  <c r="G129" i="1"/>
  <c r="G121" i="1"/>
  <c r="G91" i="1"/>
  <c r="G89" i="1"/>
  <c r="G61" i="1"/>
  <c r="G58" i="1"/>
  <c r="G40" i="1"/>
  <c r="G30" i="1"/>
  <c r="G166" i="1"/>
  <c r="G99" i="1"/>
  <c r="G47" i="1"/>
  <c r="G95" i="1"/>
  <c r="G67" i="1"/>
  <c r="G103" i="1"/>
  <c r="G44" i="1"/>
  <c r="G84" i="1"/>
  <c r="G64" i="1"/>
  <c r="G19" i="1"/>
  <c r="G73" i="1"/>
  <c r="G125" i="1"/>
  <c r="G165" i="1"/>
  <c r="G105" i="1"/>
  <c r="G28" i="1"/>
  <c r="G74" i="1"/>
  <c r="G22" i="1"/>
  <c r="G26" i="1"/>
  <c r="G18" i="1"/>
  <c r="G46" i="1"/>
  <c r="G107" i="1"/>
  <c r="G112" i="1"/>
  <c r="G70" i="1"/>
  <c r="G86" i="1"/>
  <c r="G120" i="1"/>
  <c r="G63" i="1"/>
  <c r="G111" i="1"/>
  <c r="G102" i="1"/>
  <c r="G130" i="1"/>
  <c r="G23" i="1"/>
  <c r="G57" i="1"/>
  <c r="G101" i="1"/>
  <c r="G94" i="1"/>
  <c r="G124" i="1"/>
  <c r="G123" i="1"/>
  <c r="G17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tzobaska4</author>
  </authors>
  <commentList>
    <comment ref="F126" authorId="0" shapeId="0" xr:uid="{39C5006C-237E-4CF6-8AA7-33245F41C7F4}">
      <text>
        <r>
          <rPr>
            <b/>
            <sz val="9"/>
            <color indexed="81"/>
            <rFont val="Tahoma"/>
            <family val="2"/>
            <charset val="238"/>
          </rPr>
          <t>tzobaska4:</t>
        </r>
        <r>
          <rPr>
            <sz val="9"/>
            <color indexed="81"/>
            <rFont val="Tahoma"/>
            <family val="2"/>
            <charset val="238"/>
          </rPr>
          <t xml:space="preserve">
12 x ja
12  x lea,lea, kor
4 x maja
3 x majina plaća 7088,85</t>
        </r>
      </text>
    </comment>
    <comment ref="F127" authorId="0" shapeId="0" xr:uid="{089D00E8-9D4F-4C55-BF60-D5EC2CA8E915}">
      <text>
        <r>
          <rPr>
            <b/>
            <sz val="9"/>
            <color indexed="81"/>
            <rFont val="Tahoma"/>
            <family val="2"/>
            <charset val="238"/>
          </rPr>
          <t>tzobaska4:</t>
        </r>
        <r>
          <rPr>
            <sz val="9"/>
            <color indexed="81"/>
            <rFont val="Tahoma"/>
            <family val="2"/>
            <charset val="238"/>
          </rPr>
          <t xml:space="preserve">
prehrana 19200 nas 4 + maja 4 mj + ispomoć 3 mj + božić 12000
</t>
        </r>
      </text>
    </comment>
  </commentList>
</comments>
</file>

<file path=xl/sharedStrings.xml><?xml version="1.0" encoding="utf-8"?>
<sst xmlns="http://schemas.openxmlformats.org/spreadsheetml/2006/main" count="361" uniqueCount="325">
  <si>
    <t xml:space="preserve">FINANCIJSKI PLAN ZA 2022. GODINU </t>
  </si>
  <si>
    <t>PRIHODI</t>
  </si>
  <si>
    <t>PLAN 2021. (REBALANS)</t>
  </si>
  <si>
    <t>UDIO % U REALIZACIJI</t>
  </si>
  <si>
    <t>PLAN 2022.</t>
  </si>
  <si>
    <t>UDIO %</t>
  </si>
  <si>
    <t>INDEKS PLAN 2022/2021</t>
  </si>
  <si>
    <t>1.</t>
  </si>
  <si>
    <t>Izvorni prihodi</t>
  </si>
  <si>
    <t>1.1.</t>
  </si>
  <si>
    <t>Turistička pristojba</t>
  </si>
  <si>
    <t>1.1.1.</t>
  </si>
  <si>
    <t>Turistička pristojba - redovni račun</t>
  </si>
  <si>
    <t>1.1.2.</t>
  </si>
  <si>
    <t>Turistička pristojba u nautičkom turizmu</t>
  </si>
  <si>
    <t>1.2.</t>
  </si>
  <si>
    <t>Članarina</t>
  </si>
  <si>
    <t xml:space="preserve">2. </t>
  </si>
  <si>
    <t xml:space="preserve">Prihodi iz proračuna općine/grada/državnog </t>
  </si>
  <si>
    <t>3.</t>
  </si>
  <si>
    <t xml:space="preserve">Prihodi od sustava turističkih zajednica </t>
  </si>
  <si>
    <t>4.</t>
  </si>
  <si>
    <t>Prihodi iz EU fondova</t>
  </si>
  <si>
    <t>5.</t>
  </si>
  <si>
    <t>Prihodi od gospodarske djelatnosti</t>
  </si>
  <si>
    <t>6.</t>
  </si>
  <si>
    <t>Preneseni prihod iz prethodne godine</t>
  </si>
  <si>
    <t>7.</t>
  </si>
  <si>
    <t>Ostali prihodi</t>
  </si>
  <si>
    <t>UKUPNI PRIHODI</t>
  </si>
  <si>
    <t>AKTIVNOSTI</t>
  </si>
  <si>
    <t xml:space="preserve">ISTRAŽIVANJE I STRATEŠKO PLANIRANJE </t>
  </si>
  <si>
    <t>Izrada strateških/operativnih/komunikacijskih/akcijskih dokumenata</t>
  </si>
  <si>
    <t>TZ OTOK</t>
  </si>
  <si>
    <t>Udružene aktivnosti prema Strategiji branda Krk Outdoor (prema ključu 15,81%)</t>
  </si>
  <si>
    <t>Revizija i plan razvoja biciklističkih i pješačkih staza</t>
  </si>
  <si>
    <t>2.</t>
  </si>
  <si>
    <t>RAZVOJ TURISTIČKOG PROIZVODA</t>
  </si>
  <si>
    <t>2.1.</t>
  </si>
  <si>
    <t>Identifikacija i vrednovanje resursa te strukturiranje turističkih proizvoda</t>
  </si>
  <si>
    <t>2.1.1.</t>
  </si>
  <si>
    <t>Razvoj projekta Camino Krk</t>
  </si>
  <si>
    <t>2.1.2.</t>
  </si>
  <si>
    <t>Razvoj projekta novih trail staza</t>
  </si>
  <si>
    <t>2.2.</t>
  </si>
  <si>
    <t>Sustavi označavanja kvalitete turističkog proizvoda</t>
  </si>
  <si>
    <t>2.2.1.</t>
  </si>
  <si>
    <t xml:space="preserve">Kvarner Family </t>
  </si>
  <si>
    <t>2.3.</t>
  </si>
  <si>
    <t>Podrška razvoju turističkih događanja</t>
  </si>
  <si>
    <t>2.3.1.</t>
  </si>
  <si>
    <t>Sufinanciranje TZ otoka Krka - podrška razvoju turističkog proizvoda (prema ključu 15,81%)</t>
  </si>
  <si>
    <t>2.3.2.</t>
  </si>
  <si>
    <t xml:space="preserve">Kulturno - zabavne manifestacije </t>
  </si>
  <si>
    <t>Ljetne manifestacije (Bašć. ljeto)</t>
  </si>
  <si>
    <t>Uskrs u Baški</t>
  </si>
  <si>
    <t>Svjetski dan turizma</t>
  </si>
  <si>
    <t>Advent u Baški</t>
  </si>
  <si>
    <t>2.3.3.</t>
  </si>
  <si>
    <t xml:space="preserve">Sportske manifestacije </t>
  </si>
  <si>
    <t>4 Islands (155.000+5.000)</t>
  </si>
  <si>
    <t>Outdoor programi</t>
  </si>
  <si>
    <t>bike centar, yoga, anima</t>
  </si>
  <si>
    <t>Adventure race</t>
  </si>
  <si>
    <t>2.3.4.</t>
  </si>
  <si>
    <t>Ribarski dan</t>
  </si>
  <si>
    <t>2.3.5.</t>
  </si>
  <si>
    <t xml:space="preserve">Baška International Guitar Festival </t>
  </si>
  <si>
    <t>2.3.6.</t>
  </si>
  <si>
    <t>Baška Outdoor Festival (organizacija TZO Baška)</t>
  </si>
  <si>
    <t>2.3.7.</t>
  </si>
  <si>
    <t>Crna ovca</t>
  </si>
  <si>
    <t>2.3.8.</t>
  </si>
  <si>
    <t xml:space="preserve">Organizacija izložbi </t>
  </si>
  <si>
    <t>2.4.</t>
  </si>
  <si>
    <t xml:space="preserve">Turistička infrastruktura - Galerija Zvonimir </t>
  </si>
  <si>
    <t>Režijski troškovi galerije</t>
  </si>
  <si>
    <t>2.5.</t>
  </si>
  <si>
    <t xml:space="preserve">Podrška turističkoj industriji </t>
  </si>
  <si>
    <t>2.5.1.</t>
  </si>
  <si>
    <t>Potpora za programe, događanja i manifestacije u turizmu na području Općine Baška (prema javnom pozivu)</t>
  </si>
  <si>
    <t>KD Šoto</t>
  </si>
  <si>
    <t>Sinjali</t>
  </si>
  <si>
    <t>Boćarski klub Jabuka</t>
  </si>
  <si>
    <t>Škrpina</t>
  </si>
  <si>
    <t>NK Vihor</t>
  </si>
  <si>
    <t>JK Vihor (ribarski dan)</t>
  </si>
  <si>
    <t>Sufinanciranje BS wireless mreža</t>
  </si>
  <si>
    <t>BOF bike i trail utrka</t>
  </si>
  <si>
    <t>Outdoor programi prema javnom pozivu</t>
  </si>
  <si>
    <t>KOMUNIKACIJA I OGLAŠAVANJE</t>
  </si>
  <si>
    <t>3.1.</t>
  </si>
  <si>
    <t>Komunikacija i oglašavanje - udruženo preko TZ otoka Krka (prema ključu 15,81%)</t>
  </si>
  <si>
    <t>3.1.1.</t>
  </si>
  <si>
    <t>Online komunikacije</t>
  </si>
  <si>
    <t>3.1.2.</t>
  </si>
  <si>
    <t>Offline komunikacije</t>
  </si>
  <si>
    <t>3.1.3.</t>
  </si>
  <si>
    <t>Odnosi s javnošću</t>
  </si>
  <si>
    <t>3.1.4.</t>
  </si>
  <si>
    <t>Marketinške i poslovne suradnje</t>
  </si>
  <si>
    <t>3.2.</t>
  </si>
  <si>
    <t xml:space="preserve">Sajmovi, posebne prezentacije i posebne radionice </t>
  </si>
  <si>
    <t>3.2.1.</t>
  </si>
  <si>
    <t>Sajmovi, posebne prezentacije i posebne radionice -  udruženo preko TZ otoka Krka (prema ključu 15,81%)</t>
  </si>
  <si>
    <t>3.2.1.1.</t>
  </si>
  <si>
    <t>Sajmovi, posebne prezentacije i posebne radionice - udruženo preko TZ otoka Krka  (prema ključu 15,81%)</t>
  </si>
  <si>
    <t>3.1.1.2.</t>
  </si>
  <si>
    <t>Sufinanciranje informatora na sajmovima - udruženo preko TZ otoka Krka (prema ključu 15,81% - van ugovora)</t>
  </si>
  <si>
    <t>3.2.2.</t>
  </si>
  <si>
    <t>Posebne prezentacije u suradnji s regionalnom TZ</t>
  </si>
  <si>
    <t>3.2.2.1.</t>
  </si>
  <si>
    <t>Promotivne kampanje sa strateškim partnerima na inozemnim tržištima</t>
  </si>
  <si>
    <t>3.2.2.2.</t>
  </si>
  <si>
    <t>Udruženo oglašavanje u suradnji sa sustavom TZ-a i predstavnicima tur. ponude</t>
  </si>
  <si>
    <t>3.3.</t>
  </si>
  <si>
    <t>Suradnja s organizatorima putovanja</t>
  </si>
  <si>
    <t>3.3.1.</t>
  </si>
  <si>
    <t>Prihvat studijskih grupa i novinara</t>
  </si>
  <si>
    <t>3.3.2.</t>
  </si>
  <si>
    <t xml:space="preserve">Sufinanciranje TZ otoka Krka - Suradnja s organizatorima putovanja (prema ključu 15,81%) </t>
  </si>
  <si>
    <t>3.4.</t>
  </si>
  <si>
    <t>Kreiranje promotivnog materijala</t>
  </si>
  <si>
    <t>3.4.1.</t>
  </si>
  <si>
    <t>Izrada brošura i ostalog tiskanog materijala</t>
  </si>
  <si>
    <t>3.3.1.1.</t>
  </si>
  <si>
    <t>Katalog Baška</t>
  </si>
  <si>
    <t>3.3.1.2.</t>
  </si>
  <si>
    <t>Karta šetnica/Outdoor karta/pješačke i bike karte otoka Krka</t>
  </si>
  <si>
    <t>3.3.1.3.</t>
  </si>
  <si>
    <t>Karta plana</t>
  </si>
  <si>
    <t>3.3.1.4.</t>
  </si>
  <si>
    <t>Razne brošure i tiskani materijali, pozivnice, kalendari događanja, letci</t>
  </si>
  <si>
    <t>3.3.1.5.</t>
  </si>
  <si>
    <t>Novogodišnja čestitka i kalendar</t>
  </si>
  <si>
    <t>3.3.1.6.</t>
  </si>
  <si>
    <t>Mape-vrećice</t>
  </si>
  <si>
    <t>3.3.1.7.</t>
  </si>
  <si>
    <t>Outdoor brošura</t>
  </si>
  <si>
    <t>3.3.1.8.</t>
  </si>
  <si>
    <t>Knjiga grafičkog standarda - vizualni identitet</t>
  </si>
  <si>
    <t>3.3.1.9.</t>
  </si>
  <si>
    <t>Nabava promotivnog materijala</t>
  </si>
  <si>
    <t>3.4.2.</t>
  </si>
  <si>
    <t xml:space="preserve">Upravljanje društvenim mrežama </t>
  </si>
  <si>
    <t>3.3.2.1.</t>
  </si>
  <si>
    <t>Internet oglašavanje</t>
  </si>
  <si>
    <t>3.4.3.</t>
  </si>
  <si>
    <t>Oglašavanje u tuzemstvu- offline (Opće oglašavanje TZ)</t>
  </si>
  <si>
    <t>3.3.3.1.</t>
  </si>
  <si>
    <t>Pisanje tekstova i prijevodi</t>
  </si>
  <si>
    <t>3.3.3.3.</t>
  </si>
  <si>
    <t>Pomoći i donacija - portal Otok Krk</t>
  </si>
  <si>
    <t>3.4.4.</t>
  </si>
  <si>
    <t xml:space="preserve">Sufinanciranje TZ otoka Krka - Kreiranje promotivnog materijala (prema ključu 15,81%) </t>
  </si>
  <si>
    <t>3.5.</t>
  </si>
  <si>
    <t>Internetske stranice</t>
  </si>
  <si>
    <t>3.5.1.</t>
  </si>
  <si>
    <t xml:space="preserve">Web stranica - tehničko održavanje i serverska infrastruktura </t>
  </si>
  <si>
    <t>Web stranica - VUDU administracija (CMS) i foto baza</t>
  </si>
  <si>
    <t>3.5.2.</t>
  </si>
  <si>
    <t xml:space="preserve">Sufinanciranje TZ otoka Krka - Internet stranice i upravljanje Internet stranicama (prema ključu 15,81%) </t>
  </si>
  <si>
    <t>3.6.</t>
  </si>
  <si>
    <t xml:space="preserve">Kreiranje i upravljanje bazama turističkih podataka </t>
  </si>
  <si>
    <t>3.6.1.</t>
  </si>
  <si>
    <t>Formiranje banke multimedijalnih materijala (i promo video)</t>
  </si>
  <si>
    <t>Formiranje banka fotografija i pripreme  u izdavaštvu</t>
  </si>
  <si>
    <t>3.6.2.</t>
  </si>
  <si>
    <t>Formiranje baze podataka (GDPR)</t>
  </si>
  <si>
    <t>3.6.3.</t>
  </si>
  <si>
    <t xml:space="preserve">Sufinanciranje TZ otoka Krka - Kreiranje baze podataka (prema ključu 15,81%) </t>
  </si>
  <si>
    <t>3.7.</t>
  </si>
  <si>
    <t>Turističko-informativne aktivnosti</t>
  </si>
  <si>
    <t>3.7.1.</t>
  </si>
  <si>
    <t>Turistička i smeđa signalizacija</t>
  </si>
  <si>
    <t>DESTINACIJSKI MENADŽMENT</t>
  </si>
  <si>
    <t>4.1.</t>
  </si>
  <si>
    <t>Turistički informacijski sustavi i aplikacije /eVisitor</t>
  </si>
  <si>
    <t>4.1.1.</t>
  </si>
  <si>
    <t>Informacijski sustavi i aplikacije</t>
  </si>
  <si>
    <t>Edukacije djelatnika</t>
  </si>
  <si>
    <t>4.1.2.</t>
  </si>
  <si>
    <t xml:space="preserve">Sufinanciranje TZ otoka Krka - Informacijski sustavi i aplikacije (prema ključu 15,81%) </t>
  </si>
  <si>
    <t xml:space="preserve">Sufinanciranje TZ otoka Krka - Informacijski sustavi i aplikacije (van ugovora prema ključu 15,81%) </t>
  </si>
  <si>
    <t>4.2.</t>
  </si>
  <si>
    <t>Upravljanje kvalitetom u destinaciji</t>
  </si>
  <si>
    <t>4.2.1.</t>
  </si>
  <si>
    <t>Edukacije i stručni skupovi (za subjekte privatnog sektora)</t>
  </si>
  <si>
    <t>4.2.2.</t>
  </si>
  <si>
    <t>Stručni skupovi i edukacije u suradnji sa TZ otoka Krka  prema ključu 15,81%</t>
  </si>
  <si>
    <t>4.2.3.</t>
  </si>
  <si>
    <t>Stručni ispit</t>
  </si>
  <si>
    <t>4.3.</t>
  </si>
  <si>
    <t>Poticanje na očuvanje i uređenje destinacije</t>
  </si>
  <si>
    <t>4.3.1.</t>
  </si>
  <si>
    <t>Održavanje i uređenje šetnica i poučnih staza</t>
  </si>
  <si>
    <t>Održavanje šetnica (markacija, opremanje klupicama)</t>
  </si>
  <si>
    <t>Održavanje, uređenje i čišćenje Poučne staze/Šetnice put ka Mjesecu</t>
  </si>
  <si>
    <t>Održavanje i uređenje poučne staze</t>
  </si>
  <si>
    <t>Čišćenje Put ka mjesecu</t>
  </si>
  <si>
    <t>4.3.2.</t>
  </si>
  <si>
    <t xml:space="preserve">Održavanje i uređenje biciklističkih staza </t>
  </si>
  <si>
    <t>4.3.3.</t>
  </si>
  <si>
    <t>Održavanje i uređenje penjališta</t>
  </si>
  <si>
    <t>4.3.4.</t>
  </si>
  <si>
    <t>Edukativno - ekološke manifestacije "Baška Rožica" / "Bašćanska vala, čista zelena i plava"</t>
  </si>
  <si>
    <t>ČLANSTVO U STRUKOVNIM ORGANIZACIJAMA</t>
  </si>
  <si>
    <t>5.1.</t>
  </si>
  <si>
    <t>Sufinanciranje TZ otoka Krka - članarina za SKAL prema ključu 15,81%</t>
  </si>
  <si>
    <t>5.2.</t>
  </si>
  <si>
    <t>Domaće strukovne i sl. organizacije</t>
  </si>
  <si>
    <t>ADMINISTRATIVNI POSLOVI</t>
  </si>
  <si>
    <t>6.1.</t>
  </si>
  <si>
    <t>Plaće</t>
  </si>
  <si>
    <t>6.1.1.</t>
  </si>
  <si>
    <t>Trošak ureda TZO Baška</t>
  </si>
  <si>
    <t>6.1.1.1.</t>
  </si>
  <si>
    <t>Plaće i doprinosi</t>
  </si>
  <si>
    <t>6.1.1.2.</t>
  </si>
  <si>
    <t>Ostali izdaci za zaposlene - nagrade, regres, božićnica, prehrana</t>
  </si>
  <si>
    <t>6.1.1.3.</t>
  </si>
  <si>
    <t xml:space="preserve">Prijevoz na posao </t>
  </si>
  <si>
    <t>6.1.2.</t>
  </si>
  <si>
    <t>Sufinanciranje troškova TZ otoka Krka - plaće (prema ključu 15,81%)</t>
  </si>
  <si>
    <t>6.2.</t>
  </si>
  <si>
    <t>Materijalni (i nematerijalni troškovi)</t>
  </si>
  <si>
    <t>6.2.1.</t>
  </si>
  <si>
    <t xml:space="preserve">Sufinanciranje TZ otoka Krka - materijalni i nematerijalni troškovi (prema ključu 15,81%) </t>
  </si>
  <si>
    <t>MATERIJALNI RASHODI</t>
  </si>
  <si>
    <t>Doprinos za zdravstvo-dopunsko</t>
  </si>
  <si>
    <t>6.2.2.</t>
  </si>
  <si>
    <t>Zdravstvene usluge</t>
  </si>
  <si>
    <t>6.2.3.</t>
  </si>
  <si>
    <t>Putni troškovi - naknada za vlastiti auto u službene svrhe</t>
  </si>
  <si>
    <t>6.2.4.</t>
  </si>
  <si>
    <t>Materijal za čišćenje</t>
  </si>
  <si>
    <t>6.2.5.</t>
  </si>
  <si>
    <t>Uredski potrošni materjal</t>
  </si>
  <si>
    <t>6.2.6.</t>
  </si>
  <si>
    <t>Izdaci za energiju</t>
  </si>
  <si>
    <t>6.2.7.</t>
  </si>
  <si>
    <t>Uređenje prostora arhive/TIC</t>
  </si>
  <si>
    <t>6.2.8.</t>
  </si>
  <si>
    <t>Reprezentacija/URED</t>
  </si>
  <si>
    <t>6.2.9.</t>
  </si>
  <si>
    <t>Radne uniforme TIC</t>
  </si>
  <si>
    <t>6.2.10.</t>
  </si>
  <si>
    <t>Prijevozne usluge za promo materijale</t>
  </si>
  <si>
    <t>IZDACI ZA USLUGE - NEMATERIJALNI RASHODI</t>
  </si>
  <si>
    <t>6.2.11.</t>
  </si>
  <si>
    <t>Usluge čišćenja i održavanja</t>
  </si>
  <si>
    <t>6.2.12.</t>
  </si>
  <si>
    <t>Usluge najma opreme-fotokopirni aparat</t>
  </si>
  <si>
    <t>6.2.13.</t>
  </si>
  <si>
    <t>Intelektualne i osobne usluge (knjigovodstvene i informatičke usluge)</t>
  </si>
  <si>
    <t>6.2.14.</t>
  </si>
  <si>
    <t>Pravne usluge</t>
  </si>
  <si>
    <t>6.2.15.</t>
  </si>
  <si>
    <t>Usluge revizije</t>
  </si>
  <si>
    <t>6.2.16.</t>
  </si>
  <si>
    <t>RTV pristojba</t>
  </si>
  <si>
    <t>6.2.17.</t>
  </si>
  <si>
    <t>Komunalne usluge</t>
  </si>
  <si>
    <t>6.2.18.</t>
  </si>
  <si>
    <t>Usluge HT i pošte</t>
  </si>
  <si>
    <t>6.2.19.</t>
  </si>
  <si>
    <t>Uređaj (mobitel)</t>
  </si>
  <si>
    <t>6.2.20.</t>
  </si>
  <si>
    <t>Zelene površine</t>
  </si>
  <si>
    <t>6.2.21.</t>
  </si>
  <si>
    <t>Sređivanje arhivskog gradiva</t>
  </si>
  <si>
    <t>6.2.22.</t>
  </si>
  <si>
    <t>Sitni inventar</t>
  </si>
  <si>
    <t>6.2.23.</t>
  </si>
  <si>
    <t>IZDACI ZA AMORTIZACIJU</t>
  </si>
  <si>
    <t>FINANCIJSKI IZDACI</t>
  </si>
  <si>
    <t>6.2.24.</t>
  </si>
  <si>
    <t>Bankovne usluge</t>
  </si>
  <si>
    <t>6.2.25.</t>
  </si>
  <si>
    <t>Tečajna razlike</t>
  </si>
  <si>
    <t>6.2.26.</t>
  </si>
  <si>
    <t>Kamate, biljezi</t>
  </si>
  <si>
    <t>OSTALI IZDACI</t>
  </si>
  <si>
    <t>6.2.29.</t>
  </si>
  <si>
    <t>Premija osiguranja</t>
  </si>
  <si>
    <t>6.2.30.</t>
  </si>
  <si>
    <t>Ostali nespomenuti izdaci</t>
  </si>
  <si>
    <t>6.2.32.</t>
  </si>
  <si>
    <t>Kotizacije</t>
  </si>
  <si>
    <t>6.3.</t>
  </si>
  <si>
    <t>Tijela turističke zajednice</t>
  </si>
  <si>
    <t>6.3.1.</t>
  </si>
  <si>
    <t>Tijela turističke zajednice TZO Baška</t>
  </si>
  <si>
    <t>6.3.1.1.</t>
  </si>
  <si>
    <t>Naknada za rad članovima Zajednice</t>
  </si>
  <si>
    <t>6.3.1.2.</t>
  </si>
  <si>
    <t>Trošak reprezentacije (hrana, piće, pokloni)</t>
  </si>
  <si>
    <t>6.3.1.3.</t>
  </si>
  <si>
    <t>Tisak radnih materijala (sjednice Vijeća i Skupštine)</t>
  </si>
  <si>
    <t>6.3.2.</t>
  </si>
  <si>
    <t xml:space="preserve">Sufinanciranje TZ otoka Krka - obveze za tijela turističke zajednice (prema ključu 15,81%) </t>
  </si>
  <si>
    <t xml:space="preserve">REZERVA </t>
  </si>
  <si>
    <t>8.</t>
  </si>
  <si>
    <t>POKRIVANJE MANJKA PRIHODA IZ PRETHODNE GODINE</t>
  </si>
  <si>
    <t>SVEUKUPNO 1</t>
  </si>
  <si>
    <t>9.</t>
  </si>
  <si>
    <t>FONDOVI - posebne namjene</t>
  </si>
  <si>
    <t>Fond za turističke zajednice na  turistički nedovoljno razvijenim područjima i kontinentu</t>
  </si>
  <si>
    <t>Fond za projekte udruženih turističkih zajednica</t>
  </si>
  <si>
    <t>SVEUKUPNO 2</t>
  </si>
  <si>
    <t>TOTAL</t>
  </si>
  <si>
    <t>SVEUKUPNO 1+ SVEUKUPNO 2</t>
  </si>
  <si>
    <t>ovo nemam u starom, tj pod 2.3 bilo</t>
  </si>
  <si>
    <t>22000 bswirel</t>
  </si>
  <si>
    <t>ok</t>
  </si>
  <si>
    <t>28.400 razlika</t>
  </si>
  <si>
    <t>33915,40 razlika</t>
  </si>
  <si>
    <t xml:space="preserve">ok     </t>
  </si>
  <si>
    <t>minus 22000 bsw</t>
  </si>
  <si>
    <t>plus 22000</t>
  </si>
  <si>
    <t>6400 razlika</t>
  </si>
  <si>
    <t>bsw22000+36.563,09</t>
  </si>
  <si>
    <t>bez 50.400</t>
  </si>
  <si>
    <t>minus 50.400</t>
  </si>
  <si>
    <t>317600.50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</si>
</sst>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_k_n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0"/>
      <color rgb="FFFFFFFF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76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9">
    <xf numFmtId="0" fontId="0" fillId="0" borderId="0" xfId="0"/>
    <xf numFmtId="0" fontId="4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6" fillId="0" borderId="3" xfId="0" applyFont="1" applyBorder="1" applyAlignment="1">
      <alignment vertical="center"/>
    </xf>
    <xf numFmtId="4" fontId="7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/>
    </xf>
    <xf numFmtId="4" fontId="10" fillId="0" borderId="0" xfId="0" applyNumberFormat="1" applyFont="1"/>
    <xf numFmtId="0" fontId="10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4" fontId="11" fillId="0" borderId="0" xfId="0" applyNumberFormat="1" applyFont="1" applyAlignment="1">
      <alignment horizontal="right"/>
    </xf>
    <xf numFmtId="4" fontId="0" fillId="0" borderId="0" xfId="0" applyNumberFormat="1"/>
    <xf numFmtId="2" fontId="5" fillId="2" borderId="8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center"/>
    </xf>
    <xf numFmtId="4" fontId="4" fillId="4" borderId="5" xfId="0" applyNumberFormat="1" applyFont="1" applyFill="1" applyBorder="1" applyAlignment="1">
      <alignment horizontal="center"/>
    </xf>
    <xf numFmtId="0" fontId="5" fillId="5" borderId="10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4" fontId="4" fillId="0" borderId="11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horizontal="center"/>
    </xf>
    <xf numFmtId="0" fontId="0" fillId="0" borderId="9" xfId="0" applyBorder="1"/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/>
    </xf>
    <xf numFmtId="4" fontId="6" fillId="4" borderId="6" xfId="0" applyNumberFormat="1" applyFont="1" applyFill="1" applyBorder="1" applyAlignment="1">
      <alignment horizontal="center" vertical="center"/>
    </xf>
    <xf numFmtId="4" fontId="13" fillId="4" borderId="9" xfId="0" applyNumberFormat="1" applyFont="1" applyFill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2" fontId="4" fillId="0" borderId="9" xfId="0" applyNumberFormat="1" applyFont="1" applyBorder="1" applyAlignment="1">
      <alignment horizontal="center"/>
    </xf>
    <xf numFmtId="2" fontId="4" fillId="4" borderId="9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/>
    </xf>
    <xf numFmtId="4" fontId="6" fillId="4" borderId="11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" fontId="6" fillId="0" borderId="11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/>
    </xf>
    <xf numFmtId="0" fontId="14" fillId="6" borderId="4" xfId="0" applyFont="1" applyFill="1" applyBorder="1" applyAlignment="1">
      <alignment vertical="center" wrapText="1"/>
    </xf>
    <xf numFmtId="4" fontId="4" fillId="6" borderId="11" xfId="0" applyNumberFormat="1" applyFont="1" applyFill="1" applyBorder="1" applyAlignment="1">
      <alignment horizontal="center"/>
    </xf>
    <xf numFmtId="4" fontId="4" fillId="6" borderId="16" xfId="0" applyNumberFormat="1" applyFont="1" applyFill="1" applyBorder="1" applyAlignment="1">
      <alignment horizontal="center"/>
    </xf>
    <xf numFmtId="4" fontId="4" fillId="6" borderId="6" xfId="0" applyNumberFormat="1" applyFont="1" applyFill="1" applyBorder="1" applyAlignment="1">
      <alignment horizontal="center"/>
    </xf>
    <xf numFmtId="4" fontId="4" fillId="6" borderId="5" xfId="0" applyNumberFormat="1" applyFont="1" applyFill="1" applyBorder="1" applyAlignment="1">
      <alignment horizontal="center"/>
    </xf>
    <xf numFmtId="2" fontId="4" fillId="6" borderId="11" xfId="0" applyNumberFormat="1" applyFont="1" applyFill="1" applyBorder="1" applyAlignment="1">
      <alignment horizontal="center"/>
    </xf>
    <xf numFmtId="2" fontId="4" fillId="6" borderId="16" xfId="0" applyNumberFormat="1" applyFont="1" applyFill="1" applyBorder="1" applyAlignment="1">
      <alignment horizontal="center"/>
    </xf>
    <xf numFmtId="4" fontId="4" fillId="6" borderId="15" xfId="0" applyNumberFormat="1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6" borderId="2" xfId="0" applyNumberFormat="1" applyFont="1" applyFill="1" applyBorder="1" applyAlignment="1">
      <alignment horizontal="center"/>
    </xf>
    <xf numFmtId="4" fontId="4" fillId="6" borderId="1" xfId="0" applyNumberFormat="1" applyFont="1" applyFill="1" applyBorder="1" applyAlignment="1">
      <alignment horizontal="center"/>
    </xf>
    <xf numFmtId="2" fontId="4" fillId="6" borderId="2" xfId="0" applyNumberFormat="1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5" fillId="0" borderId="7" xfId="0" applyFont="1" applyBorder="1" applyAlignment="1">
      <alignment vertical="center" wrapText="1"/>
    </xf>
    <xf numFmtId="4" fontId="4" fillId="0" borderId="16" xfId="0" applyNumberFormat="1" applyFont="1" applyBorder="1" applyAlignment="1">
      <alignment horizontal="center"/>
    </xf>
    <xf numFmtId="0" fontId="5" fillId="4" borderId="6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7" fillId="4" borderId="17" xfId="0" applyFon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0" fontId="2" fillId="0" borderId="0" xfId="0" applyFont="1"/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4" fontId="4" fillId="6" borderId="10" xfId="0" applyNumberFormat="1" applyFont="1" applyFill="1" applyBorder="1" applyAlignment="1">
      <alignment horizontal="center"/>
    </xf>
    <xf numFmtId="4" fontId="4" fillId="6" borderId="0" xfId="0" applyNumberFormat="1" applyFont="1" applyFill="1" applyAlignment="1">
      <alignment horizontal="center"/>
    </xf>
    <xf numFmtId="0" fontId="11" fillId="0" borderId="3" xfId="0" applyFont="1" applyBorder="1" applyAlignment="1">
      <alignment vertical="center" wrapText="1"/>
    </xf>
    <xf numFmtId="0" fontId="4" fillId="0" borderId="6" xfId="0" applyFont="1" applyBorder="1"/>
    <xf numFmtId="4" fontId="4" fillId="6" borderId="3" xfId="0" applyNumberFormat="1" applyFont="1" applyFill="1" applyBorder="1" applyAlignment="1">
      <alignment horizontal="center"/>
    </xf>
    <xf numFmtId="4" fontId="4" fillId="6" borderId="7" xfId="0" applyNumberFormat="1" applyFont="1" applyFill="1" applyBorder="1" applyAlignment="1">
      <alignment horizontal="center"/>
    </xf>
    <xf numFmtId="3" fontId="11" fillId="0" borderId="4" xfId="0" applyNumberFormat="1" applyFont="1" applyBorder="1" applyAlignment="1">
      <alignment vertical="center" wrapText="1"/>
    </xf>
    <xf numFmtId="4" fontId="4" fillId="6" borderId="9" xfId="0" applyNumberFormat="1" applyFont="1" applyFill="1" applyBorder="1" applyAlignment="1">
      <alignment horizontal="center"/>
    </xf>
    <xf numFmtId="4" fontId="13" fillId="6" borderId="3" xfId="0" applyNumberFormat="1" applyFont="1" applyFill="1" applyBorder="1" applyAlignment="1">
      <alignment horizontal="center"/>
    </xf>
    <xf numFmtId="4" fontId="11" fillId="6" borderId="2" xfId="0" applyNumberFormat="1" applyFont="1" applyFill="1" applyBorder="1" applyAlignment="1">
      <alignment horizontal="center"/>
    </xf>
    <xf numFmtId="2" fontId="4" fillId="6" borderId="7" xfId="0" applyNumberFormat="1" applyFont="1" applyFill="1" applyBorder="1" applyAlignment="1">
      <alignment horizontal="center"/>
    </xf>
    <xf numFmtId="0" fontId="11" fillId="0" borderId="4" xfId="0" applyFont="1" applyBorder="1" applyAlignment="1">
      <alignment vertical="center" wrapText="1"/>
    </xf>
    <xf numFmtId="4" fontId="13" fillId="6" borderId="6" xfId="0" applyNumberFormat="1" applyFont="1" applyFill="1" applyBorder="1" applyAlignment="1">
      <alignment horizontal="center"/>
    </xf>
    <xf numFmtId="4" fontId="11" fillId="6" borderId="15" xfId="0" applyNumberFormat="1" applyFont="1" applyFill="1" applyBorder="1" applyAlignment="1">
      <alignment horizontal="center"/>
    </xf>
    <xf numFmtId="0" fontId="4" fillId="0" borderId="18" xfId="0" applyFont="1" applyBorder="1"/>
    <xf numFmtId="0" fontId="5" fillId="0" borderId="18" xfId="0" applyFont="1" applyBorder="1" applyAlignment="1">
      <alignment vertical="center" wrapText="1"/>
    </xf>
    <xf numFmtId="0" fontId="14" fillId="6" borderId="7" xfId="0" applyFont="1" applyFill="1" applyBorder="1" applyAlignment="1">
      <alignment vertical="center" wrapText="1"/>
    </xf>
    <xf numFmtId="4" fontId="4" fillId="6" borderId="12" xfId="0" applyNumberFormat="1" applyFont="1" applyFill="1" applyBorder="1" applyAlignment="1">
      <alignment horizontal="center"/>
    </xf>
    <xf numFmtId="0" fontId="4" fillId="0" borderId="15" xfId="0" applyFont="1" applyBorder="1"/>
    <xf numFmtId="0" fontId="5" fillId="0" borderId="15" xfId="0" applyFont="1" applyBorder="1" applyAlignment="1">
      <alignment vertical="center" wrapText="1"/>
    </xf>
    <xf numFmtId="0" fontId="14" fillId="6" borderId="6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4" fontId="4" fillId="6" borderId="6" xfId="0" applyNumberFormat="1" applyFont="1" applyFill="1" applyBorder="1" applyAlignment="1">
      <alignment horizontal="center" vertical="center"/>
    </xf>
    <xf numFmtId="4" fontId="4" fillId="6" borderId="9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 wrapText="1"/>
    </xf>
    <xf numFmtId="4" fontId="13" fillId="0" borderId="3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4" fontId="6" fillId="4" borderId="3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vertical="center"/>
    </xf>
    <xf numFmtId="0" fontId="6" fillId="6" borderId="4" xfId="0" applyFont="1" applyFill="1" applyBorder="1" applyAlignment="1">
      <alignment vertical="center" wrapText="1"/>
    </xf>
    <xf numFmtId="0" fontId="0" fillId="6" borderId="0" xfId="0" applyFill="1"/>
    <xf numFmtId="0" fontId="6" fillId="6" borderId="6" xfId="0" applyFont="1" applyFill="1" applyBorder="1" applyAlignment="1">
      <alignment vertical="center" wrapText="1"/>
    </xf>
    <xf numFmtId="2" fontId="4" fillId="6" borderId="6" xfId="0" applyNumberFormat="1" applyFont="1" applyFill="1" applyBorder="1" applyAlignment="1">
      <alignment horizontal="center"/>
    </xf>
    <xf numFmtId="2" fontId="4" fillId="6" borderId="9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0" fillId="6" borderId="0" xfId="0" applyFill="1" applyAlignment="1">
      <alignment horizontal="right"/>
    </xf>
    <xf numFmtId="0" fontId="6" fillId="6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6" borderId="6" xfId="0" applyFont="1" applyFill="1" applyBorder="1" applyAlignment="1">
      <alignment vertical="center" wrapText="1"/>
    </xf>
    <xf numFmtId="0" fontId="5" fillId="6" borderId="20" xfId="0" applyFont="1" applyFill="1" applyBorder="1" applyAlignment="1">
      <alignment vertical="center" wrapText="1"/>
    </xf>
    <xf numFmtId="4" fontId="13" fillId="0" borderId="6" xfId="0" applyNumberFormat="1" applyFont="1" applyBorder="1" applyAlignment="1">
      <alignment horizontal="center"/>
    </xf>
    <xf numFmtId="0" fontId="6" fillId="4" borderId="6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6" fillId="6" borderId="6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" fontId="4" fillId="0" borderId="10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6" fillId="4" borderId="13" xfId="0" applyFont="1" applyFill="1" applyBorder="1" applyAlignment="1">
      <alignment vertical="center"/>
    </xf>
    <xf numFmtId="4" fontId="6" fillId="4" borderId="7" xfId="1" applyNumberFormat="1" applyFont="1" applyFill="1" applyBorder="1" applyAlignment="1">
      <alignment horizontal="center" vertical="center"/>
    </xf>
    <xf numFmtId="4" fontId="6" fillId="4" borderId="11" xfId="1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4" fontId="6" fillId="4" borderId="9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2" fontId="4" fillId="0" borderId="3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6" fillId="4" borderId="22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4" fontId="6" fillId="4" borderId="10" xfId="0" applyNumberFormat="1" applyFont="1" applyFill="1" applyBorder="1" applyAlignment="1">
      <alignment horizontal="center" vertical="center"/>
    </xf>
    <xf numFmtId="4" fontId="6" fillId="4" borderId="0" xfId="0" applyNumberFormat="1" applyFont="1" applyFill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6" borderId="24" xfId="0" applyFont="1" applyFill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2" fontId="5" fillId="2" borderId="0" xfId="0" applyNumberFormat="1" applyFont="1" applyFill="1" applyAlignment="1">
      <alignment horizontal="center" vertical="center"/>
    </xf>
    <xf numFmtId="2" fontId="5" fillId="2" borderId="25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4" fontId="0" fillId="6" borderId="0" xfId="0" applyNumberFormat="1" applyFill="1"/>
    <xf numFmtId="0" fontId="5" fillId="4" borderId="20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" fontId="0" fillId="6" borderId="0" xfId="0" applyNumberFormat="1" applyFill="1" applyAlignment="1">
      <alignment horizontal="right"/>
    </xf>
    <xf numFmtId="4" fontId="11" fillId="6" borderId="9" xfId="0" applyNumberFormat="1" applyFont="1" applyFill="1" applyBorder="1" applyAlignment="1">
      <alignment horizontal="center"/>
    </xf>
    <xf numFmtId="0" fontId="4" fillId="6" borderId="15" xfId="0" applyFont="1" applyFill="1" applyBorder="1"/>
    <xf numFmtId="4" fontId="13" fillId="6" borderId="7" xfId="0" applyNumberFormat="1" applyFont="1" applyFill="1" applyBorder="1" applyAlignment="1">
      <alignment horizontal="center"/>
    </xf>
    <xf numFmtId="4" fontId="11" fillId="6" borderId="11" xfId="0" applyNumberFormat="1" applyFont="1" applyFill="1" applyBorder="1" applyAlignment="1">
      <alignment horizontal="center"/>
    </xf>
    <xf numFmtId="0" fontId="7" fillId="6" borderId="3" xfId="0" applyFont="1" applyFill="1" applyBorder="1" applyAlignment="1">
      <alignment vertical="center" wrapText="1"/>
    </xf>
    <xf numFmtId="2" fontId="4" fillId="6" borderId="15" xfId="0" applyNumberFormat="1" applyFont="1" applyFill="1" applyBorder="1" applyAlignment="1">
      <alignment horizontal="center"/>
    </xf>
    <xf numFmtId="4" fontId="2" fillId="6" borderId="0" xfId="0" applyNumberFormat="1" applyFont="1" applyFill="1"/>
    <xf numFmtId="2" fontId="0" fillId="6" borderId="0" xfId="0" applyNumberFormat="1" applyFill="1" applyAlignment="1">
      <alignment horizontal="center"/>
    </xf>
    <xf numFmtId="2" fontId="4" fillId="6" borderId="0" xfId="0" applyNumberFormat="1" applyFont="1" applyFill="1" applyAlignment="1">
      <alignment horizontal="center"/>
    </xf>
    <xf numFmtId="2" fontId="4" fillId="6" borderId="25" xfId="0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vertical="center" wrapText="1"/>
    </xf>
    <xf numFmtId="4" fontId="6" fillId="4" borderId="15" xfId="0" applyNumberFormat="1" applyFont="1" applyFill="1" applyBorder="1" applyAlignment="1">
      <alignment horizontal="center" vertical="center"/>
    </xf>
    <xf numFmtId="0" fontId="0" fillId="0" borderId="15" xfId="0" applyBorder="1"/>
    <xf numFmtId="4" fontId="13" fillId="0" borderId="3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4" fontId="4" fillId="6" borderId="4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4" fontId="12" fillId="2" borderId="6" xfId="0" applyNumberFormat="1" applyFont="1" applyFill="1" applyBorder="1" applyAlignment="1">
      <alignment horizontal="center" vertical="center"/>
    </xf>
    <xf numFmtId="2" fontId="12" fillId="2" borderId="15" xfId="0" applyNumberFormat="1" applyFont="1" applyFill="1" applyBorder="1" applyAlignment="1">
      <alignment horizontal="center" vertical="center"/>
    </xf>
    <xf numFmtId="2" fontId="15" fillId="2" borderId="3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vertical="center" wrapText="1"/>
    </xf>
    <xf numFmtId="0" fontId="16" fillId="7" borderId="5" xfId="0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4" fontId="16" fillId="7" borderId="10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7" fillId="8" borderId="6" xfId="0" applyNumberFormat="1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4" fontId="18" fillId="0" borderId="6" xfId="0" applyNumberFormat="1" applyFont="1" applyBorder="1" applyAlignment="1">
      <alignment horizontal="center"/>
    </xf>
    <xf numFmtId="0" fontId="5" fillId="10" borderId="3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vertical="center" wrapText="1"/>
    </xf>
    <xf numFmtId="2" fontId="4" fillId="11" borderId="3" xfId="0" applyNumberFormat="1" applyFont="1" applyFill="1" applyBorder="1" applyAlignment="1">
      <alignment horizontal="center"/>
    </xf>
    <xf numFmtId="2" fontId="4" fillId="11" borderId="1" xfId="0" applyNumberFormat="1" applyFont="1" applyFill="1" applyBorder="1" applyAlignment="1">
      <alignment horizontal="center"/>
    </xf>
    <xf numFmtId="4" fontId="4" fillId="11" borderId="6" xfId="0" applyNumberFormat="1" applyFont="1" applyFill="1" applyBorder="1" applyAlignment="1">
      <alignment horizontal="center"/>
    </xf>
    <xf numFmtId="4" fontId="4" fillId="11" borderId="5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6" fillId="7" borderId="3" xfId="0" applyFont="1" applyFill="1" applyBorder="1" applyAlignment="1">
      <alignment vertical="center"/>
    </xf>
    <xf numFmtId="0" fontId="16" fillId="7" borderId="4" xfId="0" applyFont="1" applyFill="1" applyBorder="1" applyAlignment="1">
      <alignment vertical="center"/>
    </xf>
    <xf numFmtId="2" fontId="17" fillId="8" borderId="6" xfId="0" applyNumberFormat="1" applyFont="1" applyFill="1" applyBorder="1" applyAlignment="1">
      <alignment horizontal="center"/>
    </xf>
    <xf numFmtId="2" fontId="4" fillId="8" borderId="2" xfId="0" applyNumberFormat="1" applyFont="1" applyFill="1" applyBorder="1" applyAlignment="1">
      <alignment horizontal="center"/>
    </xf>
    <xf numFmtId="4" fontId="4" fillId="8" borderId="5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16" fillId="7" borderId="1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4" fontId="19" fillId="7" borderId="6" xfId="0" applyNumberFormat="1" applyFont="1" applyFill="1" applyBorder="1" applyAlignment="1">
      <alignment horizontal="center" vertical="center"/>
    </xf>
    <xf numFmtId="2" fontId="19" fillId="7" borderId="1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" fontId="20" fillId="0" borderId="0" xfId="0" applyNumberFormat="1" applyFont="1"/>
    <xf numFmtId="0" fontId="20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21" fillId="0" borderId="0" xfId="0" applyFont="1"/>
    <xf numFmtId="4" fontId="9" fillId="0" borderId="0" xfId="0" applyNumberFormat="1" applyFont="1"/>
    <xf numFmtId="0" fontId="2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/>
    </xf>
    <xf numFmtId="0" fontId="0" fillId="4" borderId="0" xfId="0" applyFill="1"/>
    <xf numFmtId="4" fontId="2" fillId="0" borderId="0" xfId="0" applyNumberFormat="1" applyFont="1" applyAlignment="1">
      <alignment horizontal="left"/>
    </xf>
    <xf numFmtId="0" fontId="2" fillId="6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28F7B-8AD7-40D7-8C25-52E5E9940922}">
  <sheetPr>
    <pageSetUpPr fitToPage="1"/>
  </sheetPr>
  <dimension ref="A1:AP191"/>
  <sheetViews>
    <sheetView tabSelected="1" view="pageBreakPreview" topLeftCell="A123" zoomScale="60" zoomScaleNormal="100" workbookViewId="0">
      <selection activeCell="L130" sqref="L130"/>
    </sheetView>
  </sheetViews>
  <sheetFormatPr defaultRowHeight="15" x14ac:dyDescent="0.25"/>
  <cols>
    <col min="2" max="2" width="9" customWidth="1"/>
    <col min="3" max="3" width="43.5703125" customWidth="1"/>
    <col min="4" max="4" width="18.28515625" customWidth="1"/>
    <col min="5" max="5" width="10.5703125" customWidth="1"/>
    <col min="6" max="8" width="13.28515625" customWidth="1"/>
    <col min="9" max="9" width="15.7109375" customWidth="1"/>
    <col min="10" max="10" width="16.5703125" customWidth="1"/>
    <col min="11" max="11" width="9.85546875" customWidth="1"/>
    <col min="12" max="12" width="24.85546875" bestFit="1" customWidth="1"/>
    <col min="13" max="13" width="26.85546875" bestFit="1" customWidth="1"/>
  </cols>
  <sheetData>
    <row r="1" spans="1:11" hidden="1" x14ac:dyDescent="0.25"/>
    <row r="2" spans="1:11" ht="19.5" customHeight="1" thickBot="1" x14ac:dyDescent="0.3">
      <c r="A2" s="273" t="s">
        <v>0</v>
      </c>
      <c r="B2" s="274"/>
      <c r="C2" s="274"/>
      <c r="D2" s="274"/>
      <c r="E2" s="274"/>
      <c r="F2" s="274"/>
      <c r="G2" s="274"/>
      <c r="H2" s="274"/>
    </row>
    <row r="3" spans="1:11" ht="50.25" customHeight="1" thickBot="1" x14ac:dyDescent="0.3">
      <c r="A3" s="1"/>
      <c r="B3" s="2"/>
      <c r="C3" s="3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6</v>
      </c>
    </row>
    <row r="4" spans="1:11" ht="15.75" thickBot="1" x14ac:dyDescent="0.3">
      <c r="A4" s="6" t="s">
        <v>7</v>
      </c>
      <c r="B4" s="2"/>
      <c r="C4" s="2" t="s">
        <v>8</v>
      </c>
      <c r="D4" s="7">
        <f>D5+D8</f>
        <v>2196100</v>
      </c>
      <c r="E4" s="8">
        <f>D4/D15*100</f>
        <v>76.320213188652744</v>
      </c>
      <c r="F4" s="9">
        <f>F5+F8</f>
        <v>2797670</v>
      </c>
      <c r="G4" s="10">
        <f>F4/F15*100</f>
        <v>79.679819090096089</v>
      </c>
      <c r="H4" s="10">
        <f>F4/D4*100</f>
        <v>127.39265060789582</v>
      </c>
    </row>
    <row r="5" spans="1:11" ht="18.75" customHeight="1" thickBot="1" x14ac:dyDescent="0.3">
      <c r="A5" s="11"/>
      <c r="B5" s="12" t="s">
        <v>9</v>
      </c>
      <c r="C5" s="12" t="s">
        <v>10</v>
      </c>
      <c r="D5" s="13">
        <f>D6+D7</f>
        <v>2055000</v>
      </c>
      <c r="E5" s="13">
        <f>D5/D15*100</f>
        <v>71.416619508529379</v>
      </c>
      <c r="F5" s="13">
        <f>F6+F7</f>
        <v>2547670</v>
      </c>
      <c r="G5" s="14">
        <f>F5/F15*100</f>
        <v>72.559624509418597</v>
      </c>
      <c r="H5" s="14">
        <f>F5/D5*100</f>
        <v>123.97420924574209</v>
      </c>
    </row>
    <row r="6" spans="1:11" ht="15.75" thickBot="1" x14ac:dyDescent="0.3">
      <c r="A6" s="11"/>
      <c r="B6" s="15" t="s">
        <v>11</v>
      </c>
      <c r="C6" s="15" t="s">
        <v>12</v>
      </c>
      <c r="D6" s="16">
        <v>2010000</v>
      </c>
      <c r="E6" s="16"/>
      <c r="F6" s="16">
        <v>2497670</v>
      </c>
      <c r="G6" s="14"/>
      <c r="H6" s="14">
        <f>F6/D6*100</f>
        <v>124.26218905472636</v>
      </c>
      <c r="J6" s="17"/>
      <c r="K6" s="18"/>
    </row>
    <row r="7" spans="1:11" ht="15.75" thickBot="1" x14ac:dyDescent="0.3">
      <c r="A7" s="11"/>
      <c r="B7" s="15" t="s">
        <v>13</v>
      </c>
      <c r="C7" s="15" t="s">
        <v>14</v>
      </c>
      <c r="D7" s="16">
        <v>45000</v>
      </c>
      <c r="E7" s="16"/>
      <c r="F7" s="16">
        <v>50000</v>
      </c>
      <c r="G7" s="14"/>
      <c r="H7" s="14">
        <f>F7/D7*100</f>
        <v>111.11111111111111</v>
      </c>
    </row>
    <row r="8" spans="1:11" ht="15.75" thickBot="1" x14ac:dyDescent="0.3">
      <c r="A8" s="19"/>
      <c r="B8" s="12" t="s">
        <v>15</v>
      </c>
      <c r="C8" s="12" t="s">
        <v>16</v>
      </c>
      <c r="D8" s="20">
        <v>141100</v>
      </c>
      <c r="E8" s="21">
        <f>D8/D15*100</f>
        <v>4.9035936801233557</v>
      </c>
      <c r="F8" s="22">
        <v>250000</v>
      </c>
      <c r="G8" s="14">
        <f>F8/F15*100</f>
        <v>7.1201945806775013</v>
      </c>
      <c r="H8" s="14">
        <f>F8/D8*100</f>
        <v>177.17930545712261</v>
      </c>
    </row>
    <row r="9" spans="1:11" ht="15" customHeight="1" thickBot="1" x14ac:dyDescent="0.3">
      <c r="A9" s="23" t="s">
        <v>17</v>
      </c>
      <c r="B9" s="3"/>
      <c r="C9" s="24" t="s">
        <v>18</v>
      </c>
      <c r="D9" s="7">
        <v>0</v>
      </c>
      <c r="E9" s="25"/>
      <c r="F9" s="26">
        <v>0</v>
      </c>
      <c r="G9" s="10"/>
      <c r="H9" s="10"/>
    </row>
    <row r="10" spans="1:11" ht="15.75" thickBot="1" x14ac:dyDescent="0.3">
      <c r="A10" s="23" t="s">
        <v>19</v>
      </c>
      <c r="B10" s="3"/>
      <c r="C10" s="24" t="s">
        <v>20</v>
      </c>
      <c r="D10" s="27">
        <v>0</v>
      </c>
      <c r="E10" s="25"/>
      <c r="F10" s="26">
        <v>0</v>
      </c>
      <c r="G10" s="10"/>
      <c r="H10" s="10"/>
    </row>
    <row r="11" spans="1:11" ht="20.25" customHeight="1" thickBot="1" x14ac:dyDescent="0.3">
      <c r="A11" s="23" t="s">
        <v>21</v>
      </c>
      <c r="B11" s="3"/>
      <c r="C11" s="24" t="s">
        <v>22</v>
      </c>
      <c r="D11" s="28">
        <v>0</v>
      </c>
      <c r="E11" s="29"/>
      <c r="F11" s="26">
        <v>0</v>
      </c>
      <c r="G11" s="10"/>
      <c r="H11" s="10"/>
    </row>
    <row r="12" spans="1:11" ht="23.25" customHeight="1" thickBot="1" x14ac:dyDescent="0.3">
      <c r="A12" s="23" t="s">
        <v>23</v>
      </c>
      <c r="B12" s="3"/>
      <c r="C12" s="24" t="s">
        <v>24</v>
      </c>
      <c r="D12" s="30">
        <v>0</v>
      </c>
      <c r="E12" s="31"/>
      <c r="F12" s="26">
        <v>0</v>
      </c>
      <c r="G12" s="10"/>
      <c r="H12" s="10"/>
    </row>
    <row r="13" spans="1:11" ht="26.25" customHeight="1" thickBot="1" x14ac:dyDescent="0.3">
      <c r="A13" s="23" t="s">
        <v>25</v>
      </c>
      <c r="B13" s="3"/>
      <c r="C13" s="24" t="s">
        <v>26</v>
      </c>
      <c r="D13" s="30">
        <v>672126</v>
      </c>
      <c r="E13" s="32">
        <f>D13/D15*100</f>
        <v>23.358134697707943</v>
      </c>
      <c r="F13" s="33">
        <v>713470</v>
      </c>
      <c r="G13" s="10">
        <f>F13/F15*100</f>
        <v>20.320180909903907</v>
      </c>
      <c r="H13" s="10">
        <f>F13/D13*100</f>
        <v>106.15122759720647</v>
      </c>
      <c r="I13" s="34"/>
    </row>
    <row r="14" spans="1:11" ht="15.75" thickBot="1" x14ac:dyDescent="0.3">
      <c r="A14" s="23" t="s">
        <v>27</v>
      </c>
      <c r="B14" s="3"/>
      <c r="C14" s="24" t="s">
        <v>28</v>
      </c>
      <c r="D14" s="30">
        <v>9255.48</v>
      </c>
      <c r="E14" s="32">
        <f>D14/D15*100</f>
        <v>0.32165211363932045</v>
      </c>
      <c r="F14" s="26">
        <v>0</v>
      </c>
      <c r="G14" s="10"/>
      <c r="H14" s="10"/>
    </row>
    <row r="15" spans="1:11" s="38" customFormat="1" ht="16.5" thickBot="1" x14ac:dyDescent="0.3">
      <c r="A15" s="35"/>
      <c r="B15" s="35"/>
      <c r="C15" s="35" t="s">
        <v>29</v>
      </c>
      <c r="D15" s="36">
        <f>SUM(D4,D9,D10,D11,D12,D13,D14)</f>
        <v>2877481.48</v>
      </c>
      <c r="E15" s="36">
        <f>SUM(E4,E9,E10,E11,E12,E13,E14)</f>
        <v>100</v>
      </c>
      <c r="F15" s="22">
        <f>SUM(F4,F9,F10,F11,F12,F13,F14)</f>
        <v>3511140</v>
      </c>
      <c r="G15" s="14">
        <f>SUM(G4,G9,G10,G11,G12,G13,G14)</f>
        <v>100</v>
      </c>
      <c r="H15" s="14">
        <f>F15/D15*100</f>
        <v>122.02128925604762</v>
      </c>
      <c r="I15" s="37"/>
    </row>
    <row r="16" spans="1:11" ht="16.5" customHeight="1" thickBot="1" x14ac:dyDescent="0.3">
      <c r="A16" s="39"/>
      <c r="B16" s="40"/>
      <c r="C16" s="40"/>
      <c r="D16" s="41"/>
      <c r="E16" s="41"/>
      <c r="F16" s="14"/>
      <c r="G16" s="14"/>
      <c r="H16" s="14"/>
      <c r="I16" s="42"/>
    </row>
    <row r="17" spans="1:42" ht="26.25" thickBot="1" x14ac:dyDescent="0.3">
      <c r="A17" s="1"/>
      <c r="B17" s="2"/>
      <c r="C17" s="3" t="s">
        <v>30</v>
      </c>
      <c r="D17" s="4" t="s">
        <v>2</v>
      </c>
      <c r="E17" s="4" t="s">
        <v>3</v>
      </c>
      <c r="F17" s="5" t="s">
        <v>4</v>
      </c>
      <c r="G17" s="4" t="s">
        <v>5</v>
      </c>
      <c r="H17" s="4" t="s">
        <v>6</v>
      </c>
    </row>
    <row r="18" spans="1:42" ht="15.75" customHeight="1" thickBot="1" x14ac:dyDescent="0.3">
      <c r="A18" s="6" t="s">
        <v>7</v>
      </c>
      <c r="B18" s="2"/>
      <c r="C18" s="2" t="s">
        <v>31</v>
      </c>
      <c r="D18" s="27">
        <f>D19</f>
        <v>12908.13</v>
      </c>
      <c r="E18" s="43">
        <f>D18/D173*100</f>
        <v>0.59649125547219661</v>
      </c>
      <c r="F18" s="27">
        <f>F19</f>
        <v>22819.71</v>
      </c>
      <c r="G18" s="44">
        <f>F18/F173*100</f>
        <v>0.64992310189852864</v>
      </c>
      <c r="H18" s="44">
        <f t="shared" ref="H18:H30" si="0">F18/D18*100</f>
        <v>176.78556072800632</v>
      </c>
    </row>
    <row r="19" spans="1:42" ht="22.5" customHeight="1" thickBot="1" x14ac:dyDescent="0.3">
      <c r="A19" s="45"/>
      <c r="B19" s="46" t="s">
        <v>9</v>
      </c>
      <c r="C19" s="46" t="s">
        <v>32</v>
      </c>
      <c r="D19" s="47">
        <f>D20+D21</f>
        <v>12908.13</v>
      </c>
      <c r="E19" s="48">
        <f>D19/D173*100</f>
        <v>0.59649125547219661</v>
      </c>
      <c r="F19" s="47">
        <f>F20+F21</f>
        <v>22819.71</v>
      </c>
      <c r="G19" s="49">
        <f>F19/F173*100</f>
        <v>0.64992310189852864</v>
      </c>
      <c r="H19" s="49">
        <f t="shared" si="0"/>
        <v>176.78556072800632</v>
      </c>
    </row>
    <row r="20" spans="1:42" ht="26.25" customHeight="1" thickBot="1" x14ac:dyDescent="0.3">
      <c r="A20" s="50" t="s">
        <v>33</v>
      </c>
      <c r="B20" s="51" t="s">
        <v>11</v>
      </c>
      <c r="C20" s="52" t="s">
        <v>34</v>
      </c>
      <c r="D20" s="13">
        <v>12908.13</v>
      </c>
      <c r="E20" s="53"/>
      <c r="F20" s="13">
        <v>2819.71</v>
      </c>
      <c r="G20" s="54">
        <f>F20/F173*100</f>
        <v>8.0307535444328629E-2</v>
      </c>
      <c r="H20" s="54">
        <f t="shared" si="0"/>
        <v>21.844449970677395</v>
      </c>
    </row>
    <row r="21" spans="1:42" s="57" customFormat="1" ht="21" customHeight="1" thickBot="1" x14ac:dyDescent="0.3">
      <c r="A21" s="51"/>
      <c r="B21" s="55" t="s">
        <v>13</v>
      </c>
      <c r="C21" s="12" t="s">
        <v>35</v>
      </c>
      <c r="D21" s="16"/>
      <c r="E21" s="56"/>
      <c r="F21" s="16">
        <v>20000</v>
      </c>
      <c r="G21" s="14">
        <f>F21/F173*100</f>
        <v>0.56961556645420008</v>
      </c>
      <c r="H21" s="16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ht="15.75" customHeight="1" thickBot="1" x14ac:dyDescent="0.3">
      <c r="A22" s="58" t="s">
        <v>36</v>
      </c>
      <c r="B22" s="59"/>
      <c r="C22" s="59" t="s">
        <v>37</v>
      </c>
      <c r="D22" s="60">
        <v>594339.38</v>
      </c>
      <c r="E22" s="61">
        <f>D22/D173*100</f>
        <v>27.464725173419147</v>
      </c>
      <c r="F22" s="9">
        <f>F23+F26+F28+F44+F46</f>
        <v>1470711.31</v>
      </c>
      <c r="G22" s="10">
        <f>F22/F173*100</f>
        <v>41.887002796812432</v>
      </c>
      <c r="H22" s="10">
        <f t="shared" si="0"/>
        <v>247.45311508720826</v>
      </c>
      <c r="J22" s="42">
        <v>622739.38</v>
      </c>
      <c r="L22" s="276" t="s">
        <v>316</v>
      </c>
    </row>
    <row r="23" spans="1:42" ht="29.25" customHeight="1" thickBot="1" x14ac:dyDescent="0.3">
      <c r="A23" s="62"/>
      <c r="B23" s="46" t="s">
        <v>38</v>
      </c>
      <c r="C23" s="46" t="s">
        <v>39</v>
      </c>
      <c r="D23" s="63">
        <f>D24+D25+8201</f>
        <v>40201</v>
      </c>
      <c r="E23" s="64">
        <f>D23/D173*100</f>
        <v>1.8577086658747453</v>
      </c>
      <c r="F23" s="101">
        <f>F24+F25</f>
        <v>50000</v>
      </c>
      <c r="G23" s="275">
        <f>F23/F173*100</f>
        <v>1.4240389161355</v>
      </c>
      <c r="H23" s="275">
        <f>F23/D23*100</f>
        <v>124.37501554687694</v>
      </c>
      <c r="L23" t="s">
        <v>318</v>
      </c>
    </row>
    <row r="24" spans="1:42" ht="27" customHeight="1" thickBot="1" x14ac:dyDescent="0.3">
      <c r="A24" s="19"/>
      <c r="B24" s="12" t="s">
        <v>40</v>
      </c>
      <c r="C24" s="12" t="s">
        <v>41</v>
      </c>
      <c r="D24" s="65">
        <v>32000</v>
      </c>
      <c r="E24" s="66"/>
      <c r="F24" s="16">
        <v>15000</v>
      </c>
      <c r="G24" s="14">
        <f>F24/F173*100</f>
        <v>0.42721167484065004</v>
      </c>
      <c r="H24" s="14">
        <f t="shared" si="0"/>
        <v>46.875</v>
      </c>
      <c r="I24" s="67"/>
      <c r="L24" s="277">
        <v>11915.4</v>
      </c>
    </row>
    <row r="25" spans="1:42" ht="24.75" customHeight="1" thickBot="1" x14ac:dyDescent="0.3">
      <c r="A25" s="19"/>
      <c r="B25" s="55" t="s">
        <v>42</v>
      </c>
      <c r="C25" s="12" t="s">
        <v>43</v>
      </c>
      <c r="D25" s="16">
        <v>0</v>
      </c>
      <c r="E25" s="68"/>
      <c r="F25" s="16">
        <v>35000</v>
      </c>
      <c r="G25" s="14">
        <f>F25/F173*100</f>
        <v>0.99682724129485001</v>
      </c>
      <c r="H25" s="14">
        <v>0</v>
      </c>
      <c r="I25" s="67"/>
    </row>
    <row r="26" spans="1:42" ht="26.25" customHeight="1" thickBot="1" x14ac:dyDescent="0.3">
      <c r="A26" s="45"/>
      <c r="B26" s="46" t="s">
        <v>44</v>
      </c>
      <c r="C26" s="46" t="s">
        <v>45</v>
      </c>
      <c r="D26" s="69">
        <v>0</v>
      </c>
      <c r="E26" s="70">
        <f>D26/D173*100</f>
        <v>0</v>
      </c>
      <c r="F26" s="47">
        <f>F27</f>
        <v>1000</v>
      </c>
      <c r="G26" s="49">
        <f>F26/F173*100</f>
        <v>2.8480778322710003E-2</v>
      </c>
      <c r="H26" s="49">
        <v>0</v>
      </c>
    </row>
    <row r="27" spans="1:42" ht="15.75" customHeight="1" thickBot="1" x14ac:dyDescent="0.3">
      <c r="A27" s="11"/>
      <c r="B27" s="12" t="s">
        <v>46</v>
      </c>
      <c r="C27" s="12" t="s">
        <v>47</v>
      </c>
      <c r="D27" s="68">
        <v>0</v>
      </c>
      <c r="E27" s="71"/>
      <c r="F27" s="16">
        <v>1000</v>
      </c>
      <c r="G27" s="14">
        <f>F27/F173*100</f>
        <v>2.8480778322710003E-2</v>
      </c>
      <c r="H27" s="14">
        <v>0</v>
      </c>
      <c r="I27" s="67"/>
    </row>
    <row r="28" spans="1:42" ht="15.75" customHeight="1" thickBot="1" x14ac:dyDescent="0.3">
      <c r="A28" s="45"/>
      <c r="B28" s="46" t="s">
        <v>48</v>
      </c>
      <c r="C28" s="46" t="s">
        <v>49</v>
      </c>
      <c r="D28" s="72">
        <f>D29+D30+D35+D39+D40+D41+D42+D43</f>
        <v>490169.95</v>
      </c>
      <c r="E28" s="73">
        <f>D28/D173*100</f>
        <v>22.651002807551816</v>
      </c>
      <c r="F28" s="47">
        <f>F29+F30+F35+F39+F40+F41+F42+F43</f>
        <v>1199711.31</v>
      </c>
      <c r="G28" s="49">
        <f>F28/F173*100</f>
        <v>34.16871187135802</v>
      </c>
      <c r="H28" s="49">
        <f t="shared" si="0"/>
        <v>244.75415312586989</v>
      </c>
      <c r="J28" s="42"/>
    </row>
    <row r="29" spans="1:42" ht="23.25" customHeight="1" thickBot="1" x14ac:dyDescent="0.3">
      <c r="A29" s="74" t="s">
        <v>33</v>
      </c>
      <c r="B29" s="12" t="s">
        <v>50</v>
      </c>
      <c r="C29" s="75" t="s">
        <v>51</v>
      </c>
      <c r="D29" s="76"/>
      <c r="E29" s="77"/>
      <c r="F29" s="16">
        <v>8711.31</v>
      </c>
      <c r="G29" s="14">
        <f>F29/F173*100</f>
        <v>0.24810488901040686</v>
      </c>
      <c r="H29" s="14">
        <v>0</v>
      </c>
    </row>
    <row r="30" spans="1:42" ht="15.75" customHeight="1" thickBot="1" x14ac:dyDescent="0.3">
      <c r="A30" s="11"/>
      <c r="B30" s="12" t="s">
        <v>52</v>
      </c>
      <c r="C30" s="12" t="s">
        <v>53</v>
      </c>
      <c r="D30" s="78">
        <f>SUM(D31:D34)+5515.4</f>
        <v>192575.22</v>
      </c>
      <c r="E30" s="16"/>
      <c r="F30" s="16">
        <f>SUM(F31:F34)</f>
        <v>246000</v>
      </c>
      <c r="G30" s="14">
        <f>F30/F173*100</f>
        <v>7.0062714673866617</v>
      </c>
      <c r="H30" s="14">
        <f t="shared" si="0"/>
        <v>127.74229207683108</v>
      </c>
      <c r="I30" t="s">
        <v>314</v>
      </c>
    </row>
    <row r="31" spans="1:42" ht="15.75" hidden="1" customHeight="1" x14ac:dyDescent="0.25">
      <c r="A31" s="11"/>
      <c r="B31" s="12"/>
      <c r="C31" s="79" t="s">
        <v>54</v>
      </c>
      <c r="D31" s="80">
        <v>101497.32</v>
      </c>
      <c r="E31" s="81"/>
      <c r="F31" s="82">
        <v>160000</v>
      </c>
      <c r="G31" s="83"/>
      <c r="H31" s="83"/>
    </row>
    <row r="32" spans="1:42" ht="15.75" hidden="1" customHeight="1" x14ac:dyDescent="0.25">
      <c r="A32" s="11"/>
      <c r="B32" s="12"/>
      <c r="C32" s="79" t="s">
        <v>55</v>
      </c>
      <c r="D32" s="84">
        <v>562.5</v>
      </c>
      <c r="E32" s="85"/>
      <c r="F32" s="82">
        <v>6000</v>
      </c>
      <c r="G32" s="83"/>
      <c r="H32" s="83"/>
    </row>
    <row r="33" spans="1:12" ht="15.75" hidden="1" customHeight="1" x14ac:dyDescent="0.25">
      <c r="A33" s="11"/>
      <c r="B33" s="12"/>
      <c r="C33" s="79" t="s">
        <v>56</v>
      </c>
      <c r="D33" s="80"/>
      <c r="E33" s="81"/>
      <c r="F33" s="82">
        <v>10000</v>
      </c>
      <c r="G33" s="83"/>
      <c r="H33" s="83"/>
    </row>
    <row r="34" spans="1:12" ht="15.75" hidden="1" customHeight="1" x14ac:dyDescent="0.25">
      <c r="A34" s="11"/>
      <c r="B34" s="12"/>
      <c r="C34" s="79" t="s">
        <v>57</v>
      </c>
      <c r="D34" s="86">
        <v>85000</v>
      </c>
      <c r="E34" s="86"/>
      <c r="F34" s="82">
        <v>70000</v>
      </c>
      <c r="G34" s="83"/>
      <c r="H34" s="83"/>
    </row>
    <row r="35" spans="1:12" ht="15.75" customHeight="1" thickBot="1" x14ac:dyDescent="0.3">
      <c r="A35" s="11"/>
      <c r="B35" s="12" t="s">
        <v>58</v>
      </c>
      <c r="C35" s="12" t="s">
        <v>59</v>
      </c>
      <c r="D35" s="21">
        <f>52368.62+9070</f>
        <v>61438.62</v>
      </c>
      <c r="E35" s="88"/>
      <c r="F35" s="21">
        <f>F36+F37+F38</f>
        <v>205000</v>
      </c>
      <c r="G35" s="89">
        <f>F35/F173*100</f>
        <v>5.838559556155551</v>
      </c>
      <c r="H35" s="14">
        <f t="shared" ref="H35" si="1">F35/D35*100</f>
        <v>333.666348625669</v>
      </c>
      <c r="I35" t="s">
        <v>314</v>
      </c>
    </row>
    <row r="36" spans="1:12" ht="15.75" hidden="1" customHeight="1" x14ac:dyDescent="0.25">
      <c r="A36" s="11"/>
      <c r="B36" s="12"/>
      <c r="C36" s="79" t="s">
        <v>60</v>
      </c>
      <c r="D36" s="90">
        <v>52368.62</v>
      </c>
      <c r="E36" s="91"/>
      <c r="F36" s="82">
        <v>160000</v>
      </c>
      <c r="G36" s="83"/>
      <c r="H36" s="83"/>
    </row>
    <row r="37" spans="1:12" ht="15.75" hidden="1" customHeight="1" x14ac:dyDescent="0.25">
      <c r="A37" s="11"/>
      <c r="B37" s="12"/>
      <c r="C37" s="79" t="s">
        <v>61</v>
      </c>
      <c r="D37" s="90">
        <v>9070</v>
      </c>
      <c r="E37" s="91"/>
      <c r="F37" s="82">
        <v>15000</v>
      </c>
      <c r="G37" s="83"/>
      <c r="H37" s="83"/>
      <c r="J37" t="s">
        <v>62</v>
      </c>
    </row>
    <row r="38" spans="1:12" ht="15.75" hidden="1" customHeight="1" thickBot="1" x14ac:dyDescent="0.3">
      <c r="A38" s="11"/>
      <c r="B38" s="12"/>
      <c r="C38" s="79" t="s">
        <v>63</v>
      </c>
      <c r="D38" s="92">
        <v>0</v>
      </c>
      <c r="E38" s="93"/>
      <c r="F38" s="82">
        <v>30000</v>
      </c>
      <c r="G38" s="83"/>
      <c r="H38" s="83"/>
      <c r="I38" s="67"/>
    </row>
    <row r="39" spans="1:12" ht="15.75" customHeight="1" thickBot="1" x14ac:dyDescent="0.3">
      <c r="A39" s="11"/>
      <c r="B39" s="12" t="s">
        <v>64</v>
      </c>
      <c r="C39" s="12" t="s">
        <v>65</v>
      </c>
      <c r="D39" s="56">
        <v>82023.97</v>
      </c>
      <c r="E39" s="78"/>
      <c r="F39" s="16">
        <v>140000</v>
      </c>
      <c r="G39" s="14">
        <f>F39/F173*100</f>
        <v>3.9873089651794</v>
      </c>
      <c r="H39" s="14">
        <f t="shared" ref="H39:H46" si="2">F39/D39*100</f>
        <v>170.68181410872941</v>
      </c>
      <c r="I39" t="s">
        <v>314</v>
      </c>
    </row>
    <row r="40" spans="1:12" ht="15.75" customHeight="1" thickBot="1" x14ac:dyDescent="0.3">
      <c r="A40" s="11"/>
      <c r="B40" s="12" t="s">
        <v>66</v>
      </c>
      <c r="C40" s="12" t="s">
        <v>67</v>
      </c>
      <c r="D40" s="56">
        <v>5500</v>
      </c>
      <c r="E40" s="78"/>
      <c r="F40" s="16">
        <v>150000</v>
      </c>
      <c r="G40" s="14">
        <f>F40/F173*100</f>
        <v>4.2721167484065008</v>
      </c>
      <c r="H40" s="14">
        <f t="shared" si="2"/>
        <v>2727.2727272727275</v>
      </c>
      <c r="I40" t="s">
        <v>314</v>
      </c>
    </row>
    <row r="41" spans="1:12" ht="15.75" customHeight="1" thickBot="1" x14ac:dyDescent="0.3">
      <c r="A41" s="11"/>
      <c r="B41" s="12" t="s">
        <v>68</v>
      </c>
      <c r="C41" s="12" t="s">
        <v>69</v>
      </c>
      <c r="D41" s="87">
        <v>111784.94</v>
      </c>
      <c r="E41" s="88"/>
      <c r="F41" s="16">
        <v>75000</v>
      </c>
      <c r="G41" s="14">
        <f>F41/F173*100</f>
        <v>2.1360583742032504</v>
      </c>
      <c r="H41" s="14">
        <f t="shared" si="2"/>
        <v>67.093116478838738</v>
      </c>
      <c r="I41" t="s">
        <v>314</v>
      </c>
    </row>
    <row r="42" spans="1:12" ht="15.75" customHeight="1" thickBot="1" x14ac:dyDescent="0.3">
      <c r="A42" s="11"/>
      <c r="B42" s="12" t="s">
        <v>70</v>
      </c>
      <c r="C42" s="12" t="s">
        <v>71</v>
      </c>
      <c r="D42" s="94">
        <v>0</v>
      </c>
      <c r="E42" s="95"/>
      <c r="F42" s="16">
        <v>330000</v>
      </c>
      <c r="G42" s="14">
        <f>F42/F173*100</f>
        <v>9.3986568464943012</v>
      </c>
      <c r="H42" s="14">
        <v>0</v>
      </c>
    </row>
    <row r="43" spans="1:12" ht="15.75" customHeight="1" thickBot="1" x14ac:dyDescent="0.3">
      <c r="A43" s="96"/>
      <c r="B43" s="51" t="s">
        <v>72</v>
      </c>
      <c r="C43" s="51" t="s">
        <v>73</v>
      </c>
      <c r="D43" s="53">
        <v>36847.199999999997</v>
      </c>
      <c r="E43" s="97"/>
      <c r="F43" s="16">
        <v>45000</v>
      </c>
      <c r="G43" s="14">
        <f>F43/F173*100</f>
        <v>1.2816350245219501</v>
      </c>
      <c r="H43" s="14">
        <f t="shared" si="2"/>
        <v>122.12596886601968</v>
      </c>
      <c r="I43" t="s">
        <v>314</v>
      </c>
    </row>
    <row r="44" spans="1:12" ht="15.75" customHeight="1" thickBot="1" x14ac:dyDescent="0.3">
      <c r="A44" s="98"/>
      <c r="B44" s="99" t="s">
        <v>74</v>
      </c>
      <c r="C44" s="100" t="s">
        <v>75</v>
      </c>
      <c r="D44" s="101">
        <f>D45</f>
        <v>5405.34</v>
      </c>
      <c r="E44" s="102">
        <f>D44/D173*100</f>
        <v>0.24978351185292394</v>
      </c>
      <c r="F44" s="47">
        <f>F45</f>
        <v>10000</v>
      </c>
      <c r="G44" s="49">
        <f>F44/F173*100</f>
        <v>0.28480778322710004</v>
      </c>
      <c r="H44" s="49">
        <f t="shared" si="2"/>
        <v>185.00223852708618</v>
      </c>
      <c r="J44" s="103"/>
    </row>
    <row r="45" spans="1:12" ht="15.75" hidden="1" customHeight="1" x14ac:dyDescent="0.25">
      <c r="A45" s="104"/>
      <c r="B45" s="105"/>
      <c r="C45" s="79" t="s">
        <v>76</v>
      </c>
      <c r="D45" s="106">
        <v>5405.34</v>
      </c>
      <c r="E45" s="107"/>
      <c r="F45" s="82">
        <v>10000</v>
      </c>
      <c r="G45" s="83"/>
      <c r="H45" s="83"/>
      <c r="J45" s="103"/>
    </row>
    <row r="46" spans="1:12" ht="27.75" customHeight="1" thickBot="1" x14ac:dyDescent="0.3">
      <c r="A46" s="45"/>
      <c r="B46" s="46" t="s">
        <v>77</v>
      </c>
      <c r="C46" s="46" t="s">
        <v>78</v>
      </c>
      <c r="D46" s="101">
        <f>D47</f>
        <v>58563.09</v>
      </c>
      <c r="E46" s="102">
        <f>D46/D173*100</f>
        <v>2.7062301881396635</v>
      </c>
      <c r="F46" s="47">
        <f>F47</f>
        <v>210000</v>
      </c>
      <c r="G46" s="49">
        <f>F46/F173*100</f>
        <v>5.9809634477691009</v>
      </c>
      <c r="H46" s="49">
        <f t="shared" si="2"/>
        <v>358.58763600076429</v>
      </c>
      <c r="I46" s="155" t="s">
        <v>314</v>
      </c>
      <c r="J46" s="42"/>
      <c r="K46" s="103"/>
      <c r="L46" t="s">
        <v>321</v>
      </c>
    </row>
    <row r="47" spans="1:12" ht="25.5" customHeight="1" thickBot="1" x14ac:dyDescent="0.3">
      <c r="A47" s="11"/>
      <c r="B47" s="12" t="s">
        <v>79</v>
      </c>
      <c r="C47" s="12" t="s">
        <v>80</v>
      </c>
      <c r="D47" s="21">
        <f>SUM(D48:D56)</f>
        <v>58563.09</v>
      </c>
      <c r="E47" s="87"/>
      <c r="F47" s="16">
        <f>SUM(F48:F56)</f>
        <v>210000</v>
      </c>
      <c r="G47" s="14">
        <f>F47/F173*100</f>
        <v>5.9809634477691009</v>
      </c>
      <c r="H47" s="14">
        <f>F47/D47*100</f>
        <v>358.58763600076429</v>
      </c>
      <c r="I47" t="s">
        <v>314</v>
      </c>
    </row>
    <row r="48" spans="1:12" ht="21.75" hidden="1" customHeight="1" x14ac:dyDescent="0.25">
      <c r="A48" s="108"/>
      <c r="B48" s="109"/>
      <c r="C48" s="79" t="s">
        <v>81</v>
      </c>
      <c r="D48" s="110">
        <v>4000</v>
      </c>
      <c r="E48" s="90"/>
      <c r="F48" s="82">
        <v>15000</v>
      </c>
      <c r="G48" s="83"/>
      <c r="H48" s="83"/>
    </row>
    <row r="49" spans="1:16" ht="16.5" hidden="1" customHeight="1" x14ac:dyDescent="0.25">
      <c r="A49" s="11"/>
      <c r="B49" s="12"/>
      <c r="C49" s="79" t="s">
        <v>82</v>
      </c>
      <c r="D49" s="111">
        <v>9750.59</v>
      </c>
      <c r="E49" s="80"/>
      <c r="F49" s="82">
        <v>20000</v>
      </c>
      <c r="G49" s="83"/>
      <c r="H49" s="83"/>
    </row>
    <row r="50" spans="1:16" ht="16.5" hidden="1" customHeight="1" x14ac:dyDescent="0.25">
      <c r="A50" s="11"/>
      <c r="B50" s="112"/>
      <c r="C50" s="79" t="s">
        <v>83</v>
      </c>
      <c r="D50" s="82"/>
      <c r="E50" s="113"/>
      <c r="F50" s="82">
        <v>10000</v>
      </c>
      <c r="G50" s="83"/>
      <c r="H50" s="83"/>
    </row>
    <row r="51" spans="1:16" ht="15.75" hidden="1" customHeight="1" x14ac:dyDescent="0.25">
      <c r="A51" s="11"/>
      <c r="B51" s="109"/>
      <c r="C51" s="79" t="s">
        <v>84</v>
      </c>
      <c r="D51" s="114">
        <v>7500</v>
      </c>
      <c r="E51" s="115"/>
      <c r="F51" s="82">
        <v>20000</v>
      </c>
      <c r="G51" s="83"/>
      <c r="H51" s="83"/>
    </row>
    <row r="52" spans="1:16" ht="19.5" hidden="1" customHeight="1" x14ac:dyDescent="0.25">
      <c r="A52" s="11"/>
      <c r="B52" s="112"/>
      <c r="C52" s="79" t="s">
        <v>85</v>
      </c>
      <c r="D52" s="116">
        <v>0</v>
      </c>
      <c r="E52" s="85"/>
      <c r="F52" s="82">
        <v>20000</v>
      </c>
      <c r="G52" s="83"/>
      <c r="H52" s="83"/>
    </row>
    <row r="53" spans="1:16" ht="18.75" hidden="1" customHeight="1" thickBot="1" x14ac:dyDescent="0.3">
      <c r="A53" s="11"/>
      <c r="B53" s="117"/>
      <c r="C53" s="79" t="s">
        <v>86</v>
      </c>
      <c r="D53" s="118">
        <v>15312.5</v>
      </c>
      <c r="E53" s="119"/>
      <c r="F53" s="82">
        <v>5000</v>
      </c>
      <c r="G53" s="83"/>
      <c r="H53" s="83"/>
      <c r="I53" s="67"/>
    </row>
    <row r="54" spans="1:16" ht="21.75" hidden="1" customHeight="1" thickBot="1" x14ac:dyDescent="0.3">
      <c r="A54" s="120"/>
      <c r="B54" s="121"/>
      <c r="C54" s="122" t="s">
        <v>87</v>
      </c>
      <c r="D54" s="106">
        <v>22000</v>
      </c>
      <c r="E54" s="81"/>
      <c r="F54" s="111">
        <v>30000</v>
      </c>
      <c r="G54" s="123"/>
      <c r="H54" s="123"/>
      <c r="I54" s="103"/>
    </row>
    <row r="55" spans="1:16" ht="16.5" hidden="1" customHeight="1" thickBot="1" x14ac:dyDescent="0.3">
      <c r="A55" s="124"/>
      <c r="B55" s="125"/>
      <c r="C55" s="126" t="s">
        <v>88</v>
      </c>
      <c r="D55" s="82"/>
      <c r="E55" s="86"/>
      <c r="F55" s="82">
        <v>75000</v>
      </c>
      <c r="G55" s="83"/>
      <c r="H55" s="83"/>
      <c r="I55" s="103"/>
    </row>
    <row r="56" spans="1:16" ht="15.75" hidden="1" customHeight="1" thickBot="1" x14ac:dyDescent="0.3">
      <c r="A56" s="109"/>
      <c r="B56" s="51"/>
      <c r="C56" s="79" t="s">
        <v>89</v>
      </c>
      <c r="D56" s="82"/>
      <c r="E56" s="86"/>
      <c r="F56" s="82">
        <v>15000</v>
      </c>
      <c r="G56" s="83"/>
      <c r="H56" s="83"/>
      <c r="I56" s="103"/>
    </row>
    <row r="57" spans="1:16" ht="15.75" customHeight="1" thickBot="1" x14ac:dyDescent="0.3">
      <c r="A57" s="127" t="s">
        <v>19</v>
      </c>
      <c r="B57" s="128"/>
      <c r="C57" s="128" t="s">
        <v>90</v>
      </c>
      <c r="D57" s="129">
        <f>D58+D63+D70+D73+D90+D94+D99</f>
        <v>374400.5</v>
      </c>
      <c r="E57" s="130">
        <f>D57/D173*100</f>
        <v>17.301237614930908</v>
      </c>
      <c r="F57" s="131">
        <f>F58+F63+F70+F73+F90+F94+F99</f>
        <v>659537.09000000008</v>
      </c>
      <c r="G57" s="10">
        <f>F57/F173*100</f>
        <v>18.784129655895239</v>
      </c>
      <c r="H57" s="10">
        <f>F57/D57*100</f>
        <v>176.15817553662458</v>
      </c>
      <c r="J57" s="42">
        <v>346000.5</v>
      </c>
      <c r="K57" t="s">
        <v>322</v>
      </c>
      <c r="L57" s="276" t="s">
        <v>315</v>
      </c>
    </row>
    <row r="58" spans="1:16" ht="24" customHeight="1" thickBot="1" x14ac:dyDescent="0.3">
      <c r="A58" s="50" t="s">
        <v>33</v>
      </c>
      <c r="B58" s="45" t="s">
        <v>91</v>
      </c>
      <c r="C58" s="46" t="s">
        <v>92</v>
      </c>
      <c r="D58" s="101">
        <v>57556.74</v>
      </c>
      <c r="E58" s="102">
        <f>D58/D173*100</f>
        <v>2.6597262425685821</v>
      </c>
      <c r="F58" s="132">
        <f>SUM(F59:F62)</f>
        <v>23475.15</v>
      </c>
      <c r="G58" s="49">
        <f>F58/F173*100</f>
        <v>0.66859054324236578</v>
      </c>
      <c r="H58" s="49">
        <f>F58/D58*100</f>
        <v>40.786100811130026</v>
      </c>
      <c r="J58" s="67" t="s">
        <v>319</v>
      </c>
      <c r="K58" s="103"/>
      <c r="L58" s="103"/>
      <c r="M58" s="103"/>
      <c r="N58" s="103"/>
      <c r="O58" s="103"/>
      <c r="P58" s="103"/>
    </row>
    <row r="59" spans="1:16" ht="24" customHeight="1" thickBot="1" x14ac:dyDescent="0.3">
      <c r="A59" s="133"/>
      <c r="B59" s="12" t="s">
        <v>93</v>
      </c>
      <c r="C59" s="134" t="s">
        <v>94</v>
      </c>
      <c r="D59" s="135"/>
      <c r="E59" s="136"/>
      <c r="F59" s="16">
        <v>11095.92</v>
      </c>
      <c r="G59" s="14">
        <f>F59/F173*100</f>
        <v>0.31602043780652439</v>
      </c>
      <c r="H59" s="14"/>
      <c r="J59" s="42">
        <v>368000.5</v>
      </c>
      <c r="K59" s="103"/>
      <c r="L59" s="103" t="s">
        <v>320</v>
      </c>
      <c r="M59" s="103"/>
      <c r="N59" s="103"/>
      <c r="O59" s="103"/>
      <c r="P59" s="103"/>
    </row>
    <row r="60" spans="1:16" ht="24" customHeight="1" thickBot="1" x14ac:dyDescent="0.3">
      <c r="A60" s="137"/>
      <c r="B60" s="12" t="s">
        <v>95</v>
      </c>
      <c r="C60" s="134" t="s">
        <v>96</v>
      </c>
      <c r="D60" s="135"/>
      <c r="E60" s="136"/>
      <c r="F60" s="16">
        <v>1558.87</v>
      </c>
      <c r="G60" s="14">
        <f>F60/F173*100</f>
        <v>4.4397830903922943E-2</v>
      </c>
      <c r="H60" s="14"/>
      <c r="J60" s="67" t="s">
        <v>323</v>
      </c>
      <c r="K60" s="103"/>
      <c r="L60" s="103"/>
      <c r="M60" s="103"/>
      <c r="N60" s="103"/>
      <c r="O60" s="103"/>
      <c r="P60" s="103"/>
    </row>
    <row r="61" spans="1:16" ht="24" customHeight="1" thickBot="1" x14ac:dyDescent="0.3">
      <c r="A61" s="133"/>
      <c r="B61" s="12" t="s">
        <v>97</v>
      </c>
      <c r="C61" s="134" t="s">
        <v>98</v>
      </c>
      <c r="D61" s="135"/>
      <c r="E61" s="136"/>
      <c r="F61" s="16">
        <v>2292.4499999999998</v>
      </c>
      <c r="G61" s="14">
        <f>F61/F173*100</f>
        <v>6.529076026589653E-2</v>
      </c>
      <c r="H61" s="14"/>
      <c r="J61" s="67" t="s">
        <v>324</v>
      </c>
      <c r="K61" s="103"/>
      <c r="L61" s="103"/>
      <c r="M61" s="103"/>
      <c r="N61" s="103"/>
      <c r="O61" s="103"/>
      <c r="P61" s="103"/>
    </row>
    <row r="62" spans="1:16" ht="24" customHeight="1" thickBot="1" x14ac:dyDescent="0.3">
      <c r="A62" s="138"/>
      <c r="B62" s="12" t="s">
        <v>99</v>
      </c>
      <c r="C62" s="134" t="s">
        <v>100</v>
      </c>
      <c r="D62" s="135"/>
      <c r="E62" s="136"/>
      <c r="F62" s="16">
        <v>8527.91</v>
      </c>
      <c r="G62" s="14">
        <f>F62/F173*100</f>
        <v>0.24288151426602186</v>
      </c>
      <c r="H62" s="14"/>
      <c r="K62" s="103"/>
      <c r="L62" s="103"/>
      <c r="M62" s="103"/>
      <c r="N62" s="103"/>
      <c r="O62" s="103"/>
      <c r="P62" s="103"/>
    </row>
    <row r="63" spans="1:16" ht="24" customHeight="1" thickBot="1" x14ac:dyDescent="0.3">
      <c r="A63" s="139"/>
      <c r="B63" s="46" t="s">
        <v>101</v>
      </c>
      <c r="C63" s="140" t="s">
        <v>102</v>
      </c>
      <c r="D63" s="101">
        <f>D64+D67</f>
        <v>50400</v>
      </c>
      <c r="E63" s="102">
        <f>D63/D173*100</f>
        <v>2.3290096455333735</v>
      </c>
      <c r="F63" s="132">
        <f>F64+F67</f>
        <v>138319.81</v>
      </c>
      <c r="G63" s="49">
        <f>F63/F173*100</f>
        <v>3.9394558462493663</v>
      </c>
      <c r="H63" s="49"/>
      <c r="J63" s="155" t="s">
        <v>312</v>
      </c>
      <c r="K63" s="278"/>
      <c r="L63" s="278"/>
      <c r="M63" s="103"/>
      <c r="N63" s="103"/>
      <c r="O63" s="103"/>
      <c r="P63" s="103"/>
    </row>
    <row r="64" spans="1:16" ht="24" customHeight="1" thickBot="1" x14ac:dyDescent="0.3">
      <c r="A64" s="141" t="s">
        <v>33</v>
      </c>
      <c r="B64" s="12" t="s">
        <v>103</v>
      </c>
      <c r="C64" s="75" t="s">
        <v>104</v>
      </c>
      <c r="D64" s="135"/>
      <c r="E64" s="136"/>
      <c r="F64" s="22">
        <f>F65+F66</f>
        <v>8935.8100000000013</v>
      </c>
      <c r="G64" s="14">
        <f>F64/F173*100</f>
        <v>0.2544988237438553</v>
      </c>
      <c r="H64" s="14"/>
      <c r="K64" s="103"/>
      <c r="L64" s="103"/>
      <c r="M64" s="103"/>
      <c r="N64" s="103"/>
      <c r="O64" s="103"/>
      <c r="P64" s="103"/>
    </row>
    <row r="65" spans="1:16" ht="24" hidden="1" customHeight="1" x14ac:dyDescent="0.25">
      <c r="A65" s="142"/>
      <c r="B65" s="143" t="s">
        <v>105</v>
      </c>
      <c r="C65" s="144" t="s">
        <v>106</v>
      </c>
      <c r="D65" s="145"/>
      <c r="E65" s="146"/>
      <c r="F65" s="82">
        <v>4034.71</v>
      </c>
      <c r="G65" s="83"/>
      <c r="H65" s="83"/>
      <c r="K65" s="103"/>
      <c r="L65" s="103"/>
      <c r="M65" s="103"/>
      <c r="N65" s="103"/>
      <c r="O65" s="103"/>
      <c r="P65" s="103"/>
    </row>
    <row r="66" spans="1:16" ht="24" hidden="1" customHeight="1" x14ac:dyDescent="0.25">
      <c r="A66" s="133"/>
      <c r="B66" s="147" t="s">
        <v>107</v>
      </c>
      <c r="C66" s="144" t="s">
        <v>108</v>
      </c>
      <c r="D66" s="145"/>
      <c r="E66" s="146"/>
      <c r="F66" s="82">
        <v>4901.1000000000004</v>
      </c>
      <c r="G66" s="83"/>
      <c r="H66" s="83"/>
      <c r="K66" s="103"/>
      <c r="L66" s="103"/>
      <c r="M66" s="103"/>
      <c r="N66" s="103"/>
      <c r="O66" s="103"/>
      <c r="P66" s="103"/>
    </row>
    <row r="67" spans="1:16" ht="18.75" customHeight="1" thickBot="1" x14ac:dyDescent="0.3">
      <c r="A67" s="19"/>
      <c r="B67" s="12" t="s">
        <v>109</v>
      </c>
      <c r="C67" s="75" t="s">
        <v>110</v>
      </c>
      <c r="D67" s="148">
        <v>50400</v>
      </c>
      <c r="E67" s="149"/>
      <c r="F67" s="22">
        <f>SUM(F68:F69)</f>
        <v>129384</v>
      </c>
      <c r="G67" s="14">
        <f>F67/F173*100</f>
        <v>3.684957022505511</v>
      </c>
      <c r="H67" s="14">
        <f>F67/D67*100</f>
        <v>256.71428571428572</v>
      </c>
    </row>
    <row r="68" spans="1:16" ht="22.5" hidden="1" customHeight="1" x14ac:dyDescent="0.25">
      <c r="A68" s="19"/>
      <c r="B68" s="147" t="s">
        <v>111</v>
      </c>
      <c r="C68" s="144" t="s">
        <v>112</v>
      </c>
      <c r="D68" s="110"/>
      <c r="E68" s="90"/>
      <c r="F68" s="82">
        <v>84384</v>
      </c>
      <c r="G68" s="83"/>
      <c r="H68" s="83"/>
    </row>
    <row r="69" spans="1:16" ht="23.25" hidden="1" customHeight="1" x14ac:dyDescent="0.25">
      <c r="A69" s="19"/>
      <c r="B69" s="147" t="s">
        <v>113</v>
      </c>
      <c r="C69" s="144" t="s">
        <v>114</v>
      </c>
      <c r="D69" s="110"/>
      <c r="E69" s="90"/>
      <c r="F69" s="82">
        <v>45000</v>
      </c>
      <c r="G69" s="83"/>
      <c r="H69" s="83"/>
    </row>
    <row r="70" spans="1:16" ht="22.5" customHeight="1" thickBot="1" x14ac:dyDescent="0.3">
      <c r="A70" s="62"/>
      <c r="B70" s="46" t="s">
        <v>115</v>
      </c>
      <c r="C70" s="46" t="s">
        <v>116</v>
      </c>
      <c r="D70" s="101">
        <f>D71+D72</f>
        <v>1842.6</v>
      </c>
      <c r="E70" s="102">
        <f>D70/D173*100</f>
        <v>8.5147483588487977E-2</v>
      </c>
      <c r="F70" s="47">
        <f>F71+F72</f>
        <v>13209.43</v>
      </c>
      <c r="G70" s="49">
        <f>F70/F173*100</f>
        <v>0.3762148475993552</v>
      </c>
      <c r="H70" s="49">
        <f>F70/D70*100</f>
        <v>716.89080646911975</v>
      </c>
    </row>
    <row r="71" spans="1:16" ht="23.25" customHeight="1" thickBot="1" x14ac:dyDescent="0.3">
      <c r="A71" s="19"/>
      <c r="B71" s="12" t="s">
        <v>117</v>
      </c>
      <c r="C71" s="134" t="s">
        <v>118</v>
      </c>
      <c r="D71" s="13">
        <v>1842.6</v>
      </c>
      <c r="E71" s="53"/>
      <c r="F71" s="16">
        <v>10000</v>
      </c>
      <c r="G71" s="14">
        <f>F71/F173*100</f>
        <v>0.28480778322710004</v>
      </c>
      <c r="H71" s="14">
        <f>F71/D71*100</f>
        <v>542.71138608488002</v>
      </c>
    </row>
    <row r="72" spans="1:16" ht="22.5" customHeight="1" thickBot="1" x14ac:dyDescent="0.3">
      <c r="A72" s="141" t="s">
        <v>33</v>
      </c>
      <c r="B72" s="12" t="s">
        <v>119</v>
      </c>
      <c r="C72" s="150" t="s">
        <v>120</v>
      </c>
      <c r="D72" s="16"/>
      <c r="E72" s="56"/>
      <c r="F72" s="16">
        <v>3209.43</v>
      </c>
      <c r="G72" s="14">
        <f>F72/F173*100</f>
        <v>9.1407064372255167E-2</v>
      </c>
      <c r="H72" s="14"/>
    </row>
    <row r="73" spans="1:16" ht="15.75" customHeight="1" thickBot="1" x14ac:dyDescent="0.3">
      <c r="A73" s="62"/>
      <c r="B73" s="46" t="s">
        <v>121</v>
      </c>
      <c r="C73" s="46" t="s">
        <v>122</v>
      </c>
      <c r="D73" s="151">
        <f>D74+D84+D86+D89</f>
        <v>205381.16</v>
      </c>
      <c r="E73" s="152">
        <f>D73/D173*100</f>
        <v>9.4907679097387518</v>
      </c>
      <c r="F73" s="47">
        <f>F74+F84+F86+F89</f>
        <v>294794.33</v>
      </c>
      <c r="G73" s="49">
        <f>F73/F173*100</f>
        <v>8.39597196352182</v>
      </c>
      <c r="H73" s="49">
        <f>F73/D73*100</f>
        <v>143.53523468267488</v>
      </c>
    </row>
    <row r="74" spans="1:16" ht="15.75" customHeight="1" thickBot="1" x14ac:dyDescent="0.3">
      <c r="A74" s="19"/>
      <c r="B74" s="12" t="s">
        <v>123</v>
      </c>
      <c r="C74" s="12" t="s">
        <v>124</v>
      </c>
      <c r="D74" s="21">
        <f>SUM(D75:D83)</f>
        <v>98131.16</v>
      </c>
      <c r="E74" s="87"/>
      <c r="F74" s="16">
        <f>SUM(F75:F83)</f>
        <v>140000</v>
      </c>
      <c r="G74" s="14">
        <f>F74/F173*100</f>
        <v>3.9873089651794</v>
      </c>
      <c r="H74" s="14">
        <f>F74/D74*100</f>
        <v>142.66620306944299</v>
      </c>
    </row>
    <row r="75" spans="1:16" s="155" customFormat="1" ht="15.75" hidden="1" customHeight="1" x14ac:dyDescent="0.25">
      <c r="A75" s="153"/>
      <c r="B75" s="154" t="s">
        <v>125</v>
      </c>
      <c r="C75" s="154" t="s">
        <v>126</v>
      </c>
      <c r="D75" s="82">
        <v>39650</v>
      </c>
      <c r="E75" s="90"/>
      <c r="F75" s="82">
        <v>20000</v>
      </c>
      <c r="G75" s="83"/>
      <c r="H75" s="83"/>
    </row>
    <row r="76" spans="1:16" s="155" customFormat="1" ht="15.75" hidden="1" customHeight="1" x14ac:dyDescent="0.25">
      <c r="A76" s="153"/>
      <c r="B76" s="154" t="s">
        <v>127</v>
      </c>
      <c r="C76" s="154" t="s">
        <v>128</v>
      </c>
      <c r="D76" s="111">
        <v>15681.25</v>
      </c>
      <c r="E76" s="80"/>
      <c r="F76" s="82">
        <v>20000</v>
      </c>
      <c r="G76" s="83"/>
      <c r="H76" s="83"/>
    </row>
    <row r="77" spans="1:16" s="155" customFormat="1" ht="15.75" hidden="1" customHeight="1" x14ac:dyDescent="0.25">
      <c r="A77" s="153"/>
      <c r="B77" s="154" t="s">
        <v>129</v>
      </c>
      <c r="C77" s="154" t="s">
        <v>130</v>
      </c>
      <c r="D77" s="111">
        <v>7700</v>
      </c>
      <c r="E77" s="80"/>
      <c r="F77" s="82">
        <v>15000</v>
      </c>
      <c r="G77" s="83"/>
      <c r="H77" s="83"/>
    </row>
    <row r="78" spans="1:16" s="155" customFormat="1" ht="15.75" hidden="1" customHeight="1" x14ac:dyDescent="0.25">
      <c r="A78" s="153"/>
      <c r="B78" s="154" t="s">
        <v>131</v>
      </c>
      <c r="C78" s="154" t="s">
        <v>132</v>
      </c>
      <c r="D78" s="111">
        <v>23300</v>
      </c>
      <c r="E78" s="80"/>
      <c r="F78" s="82">
        <v>30000</v>
      </c>
      <c r="G78" s="83"/>
      <c r="H78" s="83"/>
    </row>
    <row r="79" spans="1:16" s="155" customFormat="1" ht="15.75" hidden="1" customHeight="1" x14ac:dyDescent="0.25">
      <c r="A79" s="153"/>
      <c r="B79" s="154" t="s">
        <v>133</v>
      </c>
      <c r="C79" s="154" t="s">
        <v>134</v>
      </c>
      <c r="D79" s="111">
        <v>10000</v>
      </c>
      <c r="E79" s="80"/>
      <c r="F79" s="82">
        <v>10000</v>
      </c>
      <c r="G79" s="83"/>
      <c r="H79" s="83"/>
    </row>
    <row r="80" spans="1:16" s="155" customFormat="1" ht="15.75" hidden="1" customHeight="1" x14ac:dyDescent="0.25">
      <c r="A80" s="153"/>
      <c r="B80" s="154" t="s">
        <v>135</v>
      </c>
      <c r="C80" s="154" t="s">
        <v>136</v>
      </c>
      <c r="D80" s="116"/>
      <c r="E80" s="84"/>
      <c r="F80" s="82">
        <v>10000</v>
      </c>
      <c r="G80" s="83"/>
      <c r="H80" s="83"/>
    </row>
    <row r="81" spans="1:13" s="155" customFormat="1" ht="18" hidden="1" customHeight="1" x14ac:dyDescent="0.25">
      <c r="A81" s="153"/>
      <c r="B81" s="156" t="s">
        <v>137</v>
      </c>
      <c r="C81" s="156" t="s">
        <v>138</v>
      </c>
      <c r="D81" s="157"/>
      <c r="E81" s="158"/>
      <c r="F81" s="82">
        <v>0</v>
      </c>
      <c r="G81" s="83"/>
      <c r="H81" s="83"/>
    </row>
    <row r="82" spans="1:13" s="155" customFormat="1" ht="15.75" hidden="1" customHeight="1" x14ac:dyDescent="0.25">
      <c r="A82" s="153"/>
      <c r="B82" s="156" t="s">
        <v>139</v>
      </c>
      <c r="C82" s="156" t="s">
        <v>140</v>
      </c>
      <c r="D82" s="159">
        <v>0</v>
      </c>
      <c r="E82" s="92"/>
      <c r="F82" s="82">
        <v>25000</v>
      </c>
      <c r="G82" s="83"/>
      <c r="H82" s="83"/>
      <c r="I82" s="160"/>
    </row>
    <row r="83" spans="1:13" s="155" customFormat="1" ht="15.75" hidden="1" customHeight="1" x14ac:dyDescent="0.25">
      <c r="A83" s="161"/>
      <c r="B83" s="156" t="s">
        <v>141</v>
      </c>
      <c r="C83" s="156" t="s">
        <v>142</v>
      </c>
      <c r="D83" s="110">
        <v>1799.91</v>
      </c>
      <c r="E83" s="90"/>
      <c r="F83" s="82">
        <v>10000</v>
      </c>
      <c r="G83" s="83"/>
      <c r="H83" s="83"/>
      <c r="I83" s="160"/>
    </row>
    <row r="84" spans="1:13" ht="15.75" customHeight="1" thickBot="1" x14ac:dyDescent="0.3">
      <c r="A84" s="19"/>
      <c r="B84" s="12" t="s">
        <v>143</v>
      </c>
      <c r="C84" s="12" t="s">
        <v>144</v>
      </c>
      <c r="D84" s="16">
        <f>40000+D85</f>
        <v>69000</v>
      </c>
      <c r="E84" s="56"/>
      <c r="F84" s="16">
        <f>40000+F85</f>
        <v>85000</v>
      </c>
      <c r="G84" s="14">
        <f>F84/F173*100</f>
        <v>2.4208661574303503</v>
      </c>
      <c r="H84" s="14">
        <f>F84/D84*100</f>
        <v>123.18840579710144</v>
      </c>
      <c r="I84" s="103"/>
    </row>
    <row r="85" spans="1:13" s="155" customFormat="1" ht="15.75" hidden="1" customHeight="1" x14ac:dyDescent="0.25">
      <c r="A85" s="153"/>
      <c r="B85" s="147" t="s">
        <v>145</v>
      </c>
      <c r="C85" s="154" t="s">
        <v>146</v>
      </c>
      <c r="D85" s="110">
        <v>29000</v>
      </c>
      <c r="E85" s="90"/>
      <c r="F85" s="82">
        <v>45000</v>
      </c>
      <c r="G85" s="83"/>
      <c r="H85" s="83"/>
    </row>
    <row r="86" spans="1:13" ht="21.75" customHeight="1" thickBot="1" x14ac:dyDescent="0.3">
      <c r="A86" s="19"/>
      <c r="B86" s="12" t="s">
        <v>147</v>
      </c>
      <c r="C86" s="12" t="s">
        <v>148</v>
      </c>
      <c r="D86" s="21">
        <f>16750+D87+D88</f>
        <v>38250</v>
      </c>
      <c r="E86" s="87"/>
      <c r="F86" s="16">
        <f>30000+F87+F88</f>
        <v>62000</v>
      </c>
      <c r="G86" s="14">
        <f>F86/F173*100</f>
        <v>1.7658082560080204</v>
      </c>
      <c r="H86" s="14">
        <f>F86/D86*100</f>
        <v>162.09150326797385</v>
      </c>
      <c r="I86" s="67"/>
      <c r="M86" s="162"/>
    </row>
    <row r="87" spans="1:13" s="155" customFormat="1" ht="15.75" hidden="1" customHeight="1" x14ac:dyDescent="0.25">
      <c r="A87" s="153"/>
      <c r="B87" s="163" t="s">
        <v>149</v>
      </c>
      <c r="C87" s="156" t="s">
        <v>150</v>
      </c>
      <c r="D87" s="110">
        <v>20000</v>
      </c>
      <c r="E87" s="90"/>
      <c r="F87" s="82">
        <v>30000</v>
      </c>
      <c r="G87" s="83"/>
      <c r="H87" s="83"/>
      <c r="I87" s="160"/>
    </row>
    <row r="88" spans="1:13" s="155" customFormat="1" ht="15.75" hidden="1" customHeight="1" x14ac:dyDescent="0.25">
      <c r="A88" s="153"/>
      <c r="B88" s="164" t="s">
        <v>151</v>
      </c>
      <c r="C88" s="156" t="s">
        <v>152</v>
      </c>
      <c r="D88" s="82">
        <v>1500</v>
      </c>
      <c r="E88" s="113"/>
      <c r="F88" s="82">
        <v>2000</v>
      </c>
      <c r="G88" s="83"/>
      <c r="H88" s="83"/>
    </row>
    <row r="89" spans="1:13" ht="25.5" customHeight="1" thickBot="1" x14ac:dyDescent="0.3">
      <c r="A89" s="141" t="s">
        <v>33</v>
      </c>
      <c r="B89" s="51" t="s">
        <v>153</v>
      </c>
      <c r="C89" s="75" t="s">
        <v>154</v>
      </c>
      <c r="D89" s="13"/>
      <c r="E89" s="53"/>
      <c r="F89" s="165">
        <v>7794.33</v>
      </c>
      <c r="G89" s="14">
        <f>F89/F173*100</f>
        <v>0.22198858490404824</v>
      </c>
      <c r="H89" s="14"/>
    </row>
    <row r="90" spans="1:13" ht="15.75" customHeight="1" thickBot="1" x14ac:dyDescent="0.3">
      <c r="A90" s="166"/>
      <c r="B90" s="99" t="s">
        <v>155</v>
      </c>
      <c r="C90" s="99" t="s">
        <v>156</v>
      </c>
      <c r="D90" s="167">
        <f>D91+D93</f>
        <v>15000</v>
      </c>
      <c r="E90" s="72">
        <f>D90/D173*100</f>
        <v>0.69315763259921837</v>
      </c>
      <c r="F90" s="47">
        <f>F91+F93</f>
        <v>82138.06</v>
      </c>
      <c r="G90" s="49">
        <f>F90/F173*100</f>
        <v>2.3393558787174538</v>
      </c>
      <c r="H90" s="49">
        <f>F90/D90*100</f>
        <v>547.5870666666666</v>
      </c>
      <c r="I90" t="s">
        <v>317</v>
      </c>
      <c r="J90" t="s">
        <v>313</v>
      </c>
    </row>
    <row r="91" spans="1:13" ht="22.5" customHeight="1" thickBot="1" x14ac:dyDescent="0.3">
      <c r="A91" s="168"/>
      <c r="B91" s="169" t="s">
        <v>157</v>
      </c>
      <c r="C91" s="51" t="s">
        <v>158</v>
      </c>
      <c r="D91" s="16">
        <f>10000+D92</f>
        <v>15000</v>
      </c>
      <c r="E91" s="56"/>
      <c r="F91" s="16">
        <f>50000+F92</f>
        <v>70000</v>
      </c>
      <c r="G91" s="14">
        <f>F91/F173*100</f>
        <v>1.9936544825897</v>
      </c>
      <c r="H91" s="14">
        <f>F91/D91*100</f>
        <v>466.66666666666669</v>
      </c>
    </row>
    <row r="92" spans="1:13" s="155" customFormat="1" ht="15.75" hidden="1" customHeight="1" x14ac:dyDescent="0.25">
      <c r="A92" s="170"/>
      <c r="B92" s="171"/>
      <c r="C92" s="163" t="s">
        <v>159</v>
      </c>
      <c r="D92" s="110">
        <v>5000</v>
      </c>
      <c r="E92" s="90"/>
      <c r="F92" s="82">
        <v>20000</v>
      </c>
      <c r="G92" s="83"/>
      <c r="H92" s="83"/>
    </row>
    <row r="93" spans="1:13" ht="24.75" customHeight="1" thickBot="1" x14ac:dyDescent="0.3">
      <c r="A93" s="141" t="s">
        <v>33</v>
      </c>
      <c r="B93" s="125" t="s">
        <v>160</v>
      </c>
      <c r="C93" s="172" t="s">
        <v>161</v>
      </c>
      <c r="D93" s="173"/>
      <c r="E93" s="174"/>
      <c r="F93" s="165">
        <v>12138.06</v>
      </c>
      <c r="G93" s="14">
        <f>F93/F173*100</f>
        <v>0.34570139612775336</v>
      </c>
      <c r="H93" s="14"/>
      <c r="I93" s="103"/>
    </row>
    <row r="94" spans="1:13" ht="15.75" customHeight="1" thickBot="1" x14ac:dyDescent="0.3">
      <c r="A94" s="175"/>
      <c r="B94" s="98" t="s">
        <v>162</v>
      </c>
      <c r="C94" s="99" t="s">
        <v>163</v>
      </c>
      <c r="D94" s="176">
        <f>D95+D97+D98</f>
        <v>40250</v>
      </c>
      <c r="E94" s="177">
        <f>D94/D173*100</f>
        <v>1.8599729808079026</v>
      </c>
      <c r="F94" s="47">
        <f>F95+F97+F98</f>
        <v>77600.31</v>
      </c>
      <c r="G94" s="49">
        <f>F94/F173*100</f>
        <v>2.2101172268835763</v>
      </c>
      <c r="H94" s="49">
        <f>F94/D94*100</f>
        <v>192.795801242236</v>
      </c>
    </row>
    <row r="95" spans="1:13" ht="21" customHeight="1" thickBot="1" x14ac:dyDescent="0.3">
      <c r="A95" s="19"/>
      <c r="B95" s="12" t="s">
        <v>164</v>
      </c>
      <c r="C95" s="12" t="s">
        <v>165</v>
      </c>
      <c r="D95" s="13">
        <v>40000</v>
      </c>
      <c r="E95" s="53"/>
      <c r="F95" s="16">
        <f>34880.24+F96</f>
        <v>74880.239999999991</v>
      </c>
      <c r="G95" s="14">
        <f>F95/F173*100</f>
        <v>2.1326475161913225</v>
      </c>
      <c r="H95" s="14">
        <f>F95/D95*100</f>
        <v>187.20059999999998</v>
      </c>
      <c r="I95" s="103"/>
    </row>
    <row r="96" spans="1:13" s="155" customFormat="1" ht="15.75" hidden="1" customHeight="1" x14ac:dyDescent="0.25">
      <c r="A96" s="153"/>
      <c r="B96" s="147"/>
      <c r="C96" s="147" t="s">
        <v>166</v>
      </c>
      <c r="D96" s="111">
        <v>25000</v>
      </c>
      <c r="E96" s="80"/>
      <c r="F96" s="82">
        <v>40000</v>
      </c>
      <c r="G96" s="83"/>
      <c r="H96" s="83"/>
    </row>
    <row r="97" spans="1:9" ht="15.75" customHeight="1" thickBot="1" x14ac:dyDescent="0.3">
      <c r="A97" s="19"/>
      <c r="B97" s="12" t="s">
        <v>167</v>
      </c>
      <c r="C97" s="12" t="s">
        <v>168</v>
      </c>
      <c r="D97" s="178">
        <v>250</v>
      </c>
      <c r="E97" s="68"/>
      <c r="F97" s="16">
        <v>2500</v>
      </c>
      <c r="G97" s="14">
        <f>F97/F173*100</f>
        <v>7.1201945806775011E-2</v>
      </c>
      <c r="H97" s="14">
        <f>F97/D97*100</f>
        <v>1000</v>
      </c>
    </row>
    <row r="98" spans="1:9" ht="24" customHeight="1" thickBot="1" x14ac:dyDescent="0.3">
      <c r="A98" s="141" t="s">
        <v>33</v>
      </c>
      <c r="B98" s="12" t="s">
        <v>169</v>
      </c>
      <c r="C98" s="75" t="s">
        <v>170</v>
      </c>
      <c r="D98" s="178"/>
      <c r="E98" s="68"/>
      <c r="F98" s="165">
        <v>220.07</v>
      </c>
      <c r="G98" s="14">
        <f>F98/F173*100</f>
        <v>6.2677648854787904E-3</v>
      </c>
      <c r="H98" s="14"/>
    </row>
    <row r="99" spans="1:9" ht="15.75" customHeight="1" thickBot="1" x14ac:dyDescent="0.3">
      <c r="A99" s="62"/>
      <c r="B99" s="46" t="s">
        <v>171</v>
      </c>
      <c r="C99" s="46" t="s">
        <v>172</v>
      </c>
      <c r="D99" s="63">
        <f>D100</f>
        <v>3970</v>
      </c>
      <c r="E99" s="179">
        <f>D99/D173*100</f>
        <v>0.18345572009459313</v>
      </c>
      <c r="F99" s="47">
        <f>F100</f>
        <v>30000</v>
      </c>
      <c r="G99" s="49">
        <f>F99/F173*100</f>
        <v>0.85442334968130007</v>
      </c>
      <c r="H99" s="49">
        <f>F99/D99*100</f>
        <v>755.66750629722924</v>
      </c>
    </row>
    <row r="100" spans="1:9" ht="15.75" customHeight="1" thickBot="1" x14ac:dyDescent="0.3">
      <c r="A100" s="19"/>
      <c r="B100" s="12" t="s">
        <v>173</v>
      </c>
      <c r="C100" s="12" t="s">
        <v>174</v>
      </c>
      <c r="D100" s="21">
        <v>3970</v>
      </c>
      <c r="E100" s="180"/>
      <c r="F100" s="16">
        <v>30000</v>
      </c>
      <c r="G100" s="14">
        <f>F100/F173*100</f>
        <v>0.85442334968130007</v>
      </c>
      <c r="H100" s="14">
        <f t="shared" ref="H100:H101" si="3">F100/D100*100</f>
        <v>755.66750629722924</v>
      </c>
    </row>
    <row r="101" spans="1:9" ht="15.75" customHeight="1" thickBot="1" x14ac:dyDescent="0.3">
      <c r="A101" s="6" t="s">
        <v>21</v>
      </c>
      <c r="B101" s="2"/>
      <c r="C101" s="2" t="s">
        <v>175</v>
      </c>
      <c r="D101" s="7">
        <f>D102+D107+D111</f>
        <v>217752.44</v>
      </c>
      <c r="E101" s="181">
        <f>D101/D173*100</f>
        <v>10.062451053540222</v>
      </c>
      <c r="F101" s="9">
        <f>F102+F107+F111</f>
        <v>333887.96999999997</v>
      </c>
      <c r="G101" s="10">
        <f>F101/F173*100</f>
        <v>9.509389258189648</v>
      </c>
      <c r="H101" s="10">
        <f t="shared" si="3"/>
        <v>153.33374450362069</v>
      </c>
    </row>
    <row r="102" spans="1:9" ht="21.75" customHeight="1" thickBot="1" x14ac:dyDescent="0.3">
      <c r="A102" s="45"/>
      <c r="B102" s="46" t="s">
        <v>176</v>
      </c>
      <c r="C102" s="46" t="s">
        <v>177</v>
      </c>
      <c r="D102" s="63">
        <v>0</v>
      </c>
      <c r="E102" s="179">
        <v>0</v>
      </c>
      <c r="F102" s="47">
        <f>F103+F105</f>
        <v>31045.71</v>
      </c>
      <c r="G102" s="49">
        <f>F102/F173*100</f>
        <v>0.88420598438114106</v>
      </c>
      <c r="H102" s="49">
        <v>0</v>
      </c>
    </row>
    <row r="103" spans="1:9" ht="21.75" customHeight="1" thickBot="1" x14ac:dyDescent="0.3">
      <c r="A103" s="11"/>
      <c r="B103" s="12" t="s">
        <v>178</v>
      </c>
      <c r="C103" s="12" t="s">
        <v>179</v>
      </c>
      <c r="D103" s="182"/>
      <c r="E103" s="183"/>
      <c r="F103" s="16">
        <f>15000+F104</f>
        <v>23000</v>
      </c>
      <c r="G103" s="14">
        <f>F103/F173*100</f>
        <v>0.65505790142233</v>
      </c>
      <c r="H103" s="14"/>
    </row>
    <row r="104" spans="1:9" s="155" customFormat="1" ht="21.75" hidden="1" customHeight="1" x14ac:dyDescent="0.25">
      <c r="A104" s="184"/>
      <c r="B104" s="147"/>
      <c r="C104" s="185" t="s">
        <v>180</v>
      </c>
      <c r="D104" s="186"/>
      <c r="E104" s="187"/>
      <c r="F104" s="82">
        <v>8000</v>
      </c>
      <c r="G104" s="83"/>
      <c r="H104" s="83"/>
    </row>
    <row r="105" spans="1:9" ht="24.75" customHeight="1" thickBot="1" x14ac:dyDescent="0.3">
      <c r="A105" s="141" t="s">
        <v>33</v>
      </c>
      <c r="B105" s="12" t="s">
        <v>181</v>
      </c>
      <c r="C105" s="75" t="s">
        <v>182</v>
      </c>
      <c r="D105" s="182"/>
      <c r="E105" s="183"/>
      <c r="F105" s="165">
        <f>3026.03+F106</f>
        <v>8045.7100000000009</v>
      </c>
      <c r="G105" s="14">
        <f>F105/F173*100</f>
        <v>0.22914808295881112</v>
      </c>
      <c r="H105" s="14"/>
    </row>
    <row r="106" spans="1:9" s="155" customFormat="1" ht="21.75" hidden="1" customHeight="1" x14ac:dyDescent="0.25">
      <c r="A106" s="163" t="s">
        <v>33</v>
      </c>
      <c r="B106" s="147"/>
      <c r="C106" s="185" t="s">
        <v>183</v>
      </c>
      <c r="D106" s="186"/>
      <c r="E106" s="187"/>
      <c r="F106" s="118">
        <v>5019.68</v>
      </c>
      <c r="G106" s="83"/>
      <c r="H106" s="83"/>
    </row>
    <row r="107" spans="1:9" ht="15.75" customHeight="1" thickBot="1" x14ac:dyDescent="0.3">
      <c r="A107" s="188"/>
      <c r="B107" s="46" t="s">
        <v>184</v>
      </c>
      <c r="C107" s="46" t="s">
        <v>185</v>
      </c>
      <c r="D107" s="151">
        <f>SUM(D108:D110)</f>
        <v>13885.029999999999</v>
      </c>
      <c r="E107" s="152">
        <f>D107/D173*100</f>
        <v>0.64163430155794154</v>
      </c>
      <c r="F107" s="47">
        <f>SUM(F108:F110)</f>
        <v>17842.259999999998</v>
      </c>
      <c r="G107" s="49">
        <f>F107/F173*100</f>
        <v>0.5081614518361558</v>
      </c>
      <c r="H107" s="49">
        <f t="shared" ref="H107:H112" si="4">F107/D107*100</f>
        <v>128.49997443289644</v>
      </c>
      <c r="I107" s="67"/>
    </row>
    <row r="108" spans="1:9" ht="23.25" customHeight="1" thickBot="1" x14ac:dyDescent="0.3">
      <c r="A108" s="189"/>
      <c r="B108" s="12" t="s">
        <v>186</v>
      </c>
      <c r="C108" s="12" t="s">
        <v>187</v>
      </c>
      <c r="D108" s="13">
        <v>12475.99</v>
      </c>
      <c r="E108" s="53"/>
      <c r="F108" s="16">
        <v>15000</v>
      </c>
      <c r="G108" s="14">
        <f>F108/F173*100</f>
        <v>0.42721167484065004</v>
      </c>
      <c r="H108" s="14">
        <f t="shared" si="4"/>
        <v>120.2309395887621</v>
      </c>
    </row>
    <row r="109" spans="1:9" ht="22.5" customHeight="1" thickBot="1" x14ac:dyDescent="0.3">
      <c r="A109" s="50" t="s">
        <v>33</v>
      </c>
      <c r="B109" s="51" t="s">
        <v>188</v>
      </c>
      <c r="C109" s="190" t="s">
        <v>189</v>
      </c>
      <c r="D109" s="16">
        <v>1409.04</v>
      </c>
      <c r="E109" s="56"/>
      <c r="F109" s="165">
        <v>1742.26</v>
      </c>
      <c r="G109" s="14">
        <f>F109/F173*100</f>
        <v>4.9620920840524732E-2</v>
      </c>
      <c r="H109" s="14">
        <f t="shared" si="4"/>
        <v>123.6487253733038</v>
      </c>
    </row>
    <row r="110" spans="1:9" ht="15.75" customHeight="1" thickBot="1" x14ac:dyDescent="0.3">
      <c r="A110" s="51"/>
      <c r="B110" s="191" t="s">
        <v>190</v>
      </c>
      <c r="C110" s="192" t="s">
        <v>191</v>
      </c>
      <c r="D110" s="193">
        <v>0</v>
      </c>
      <c r="E110" s="194"/>
      <c r="F110" s="16">
        <v>1100</v>
      </c>
      <c r="G110" s="14">
        <f>F110/F173*100</f>
        <v>3.1328856154981002E-2</v>
      </c>
      <c r="H110" s="14"/>
      <c r="I110" s="67"/>
    </row>
    <row r="111" spans="1:9" ht="15.75" customHeight="1" thickBot="1" x14ac:dyDescent="0.3">
      <c r="A111" s="195"/>
      <c r="B111" s="196" t="s">
        <v>192</v>
      </c>
      <c r="C111" s="197" t="s">
        <v>193</v>
      </c>
      <c r="D111" s="198">
        <f>D112+D117+D118+D119</f>
        <v>203867.41</v>
      </c>
      <c r="E111" s="199">
        <f>D111/D173*100</f>
        <v>9.4208167519822812</v>
      </c>
      <c r="F111" s="47">
        <f>F112+F117+F118+F119</f>
        <v>285000</v>
      </c>
      <c r="G111" s="49">
        <f>F111/F173*100</f>
        <v>8.1170218219723509</v>
      </c>
      <c r="H111" s="49">
        <f t="shared" si="4"/>
        <v>139.7967433833588</v>
      </c>
    </row>
    <row r="112" spans="1:9" ht="15.75" customHeight="1" thickBot="1" x14ac:dyDescent="0.3">
      <c r="A112" s="200"/>
      <c r="B112" s="125" t="s">
        <v>194</v>
      </c>
      <c r="C112" s="51" t="s">
        <v>195</v>
      </c>
      <c r="D112" s="201">
        <v>18337.02</v>
      </c>
      <c r="E112" s="202"/>
      <c r="F112" s="16">
        <f>F113+F114+F115+F116</f>
        <v>65000</v>
      </c>
      <c r="G112" s="14">
        <f>F112/F173*100</f>
        <v>1.8512505909761501</v>
      </c>
      <c r="H112" s="14">
        <f t="shared" si="4"/>
        <v>354.47417301175437</v>
      </c>
    </row>
    <row r="113" spans="1:13" s="155" customFormat="1" ht="15.75" hidden="1" customHeight="1" x14ac:dyDescent="0.25">
      <c r="A113" s="203"/>
      <c r="B113" s="147"/>
      <c r="C113" s="147" t="s">
        <v>196</v>
      </c>
      <c r="D113" s="106">
        <v>13146.13</v>
      </c>
      <c r="E113" s="107"/>
      <c r="F113" s="82">
        <v>35000</v>
      </c>
      <c r="G113" s="83"/>
      <c r="H113" s="83"/>
    </row>
    <row r="114" spans="1:13" s="155" customFormat="1" ht="21.75" hidden="1" customHeight="1" x14ac:dyDescent="0.25">
      <c r="A114" s="203"/>
      <c r="B114" s="147"/>
      <c r="C114" s="147" t="s">
        <v>197</v>
      </c>
      <c r="D114" s="82">
        <f>SUM(D115:D116)</f>
        <v>5190.8900000000003</v>
      </c>
      <c r="E114" s="113"/>
      <c r="F114" s="82">
        <f>F115+F116</f>
        <v>15000</v>
      </c>
      <c r="G114" s="83"/>
      <c r="H114" s="83"/>
    </row>
    <row r="115" spans="1:13" s="155" customFormat="1" ht="15.75" hidden="1" customHeight="1" x14ac:dyDescent="0.25">
      <c r="A115" s="203"/>
      <c r="B115" s="147"/>
      <c r="C115" s="154" t="s">
        <v>198</v>
      </c>
      <c r="D115" s="111">
        <v>1128.3900000000001</v>
      </c>
      <c r="E115" s="80"/>
      <c r="F115" s="82">
        <v>10000</v>
      </c>
      <c r="G115" s="83"/>
      <c r="H115" s="83"/>
    </row>
    <row r="116" spans="1:13" s="155" customFormat="1" ht="15.75" hidden="1" customHeight="1" x14ac:dyDescent="0.25">
      <c r="A116" s="203"/>
      <c r="B116" s="147"/>
      <c r="C116" s="154" t="s">
        <v>199</v>
      </c>
      <c r="D116" s="81">
        <v>4062.5</v>
      </c>
      <c r="E116" s="81"/>
      <c r="F116" s="82">
        <v>5000</v>
      </c>
      <c r="G116" s="83"/>
      <c r="H116" s="83"/>
    </row>
    <row r="117" spans="1:13" ht="27" customHeight="1" thickBot="1" x14ac:dyDescent="0.3">
      <c r="A117" s="204"/>
      <c r="B117" s="125" t="s">
        <v>200</v>
      </c>
      <c r="C117" s="51" t="s">
        <v>201</v>
      </c>
      <c r="D117" s="56">
        <v>129048.39</v>
      </c>
      <c r="E117" s="78"/>
      <c r="F117" s="16">
        <v>140000</v>
      </c>
      <c r="G117" s="14">
        <f>F117/F173*100</f>
        <v>3.9873089651794</v>
      </c>
      <c r="H117" s="14">
        <f t="shared" ref="H117:H125" si="5">F117/D117*100</f>
        <v>108.48643675446085</v>
      </c>
    </row>
    <row r="118" spans="1:13" ht="15.75" customHeight="1" thickBot="1" x14ac:dyDescent="0.3">
      <c r="A118" s="205"/>
      <c r="B118" s="12" t="s">
        <v>202</v>
      </c>
      <c r="C118" s="12" t="s">
        <v>203</v>
      </c>
      <c r="D118" s="87">
        <v>43500</v>
      </c>
      <c r="E118" s="88"/>
      <c r="F118" s="16">
        <v>30000</v>
      </c>
      <c r="G118" s="14">
        <f>F118/F173*100</f>
        <v>0.85442334968130007</v>
      </c>
      <c r="H118" s="14">
        <f t="shared" si="5"/>
        <v>68.965517241379317</v>
      </c>
      <c r="I118" s="103"/>
    </row>
    <row r="119" spans="1:13" ht="26.25" customHeight="1" thickBot="1" x14ac:dyDescent="0.3">
      <c r="A119" s="205"/>
      <c r="B119" s="12" t="s">
        <v>204</v>
      </c>
      <c r="C119" s="12" t="s">
        <v>205</v>
      </c>
      <c r="D119" s="87">
        <v>12982</v>
      </c>
      <c r="E119" s="88"/>
      <c r="F119" s="16">
        <v>50000</v>
      </c>
      <c r="G119" s="14">
        <f>F119/F173*100</f>
        <v>1.4240389161355</v>
      </c>
      <c r="H119" s="14">
        <f t="shared" si="5"/>
        <v>385.14866738561085</v>
      </c>
      <c r="I119" s="103"/>
    </row>
    <row r="120" spans="1:13" ht="23.25" customHeight="1" thickBot="1" x14ac:dyDescent="0.3">
      <c r="A120" s="6" t="s">
        <v>23</v>
      </c>
      <c r="B120" s="2"/>
      <c r="C120" s="2" t="s">
        <v>206</v>
      </c>
      <c r="D120" s="206">
        <f>D121+D122</f>
        <v>65.19</v>
      </c>
      <c r="E120" s="207">
        <f>D120/D173*100</f>
        <v>3.0124630712762028E-3</v>
      </c>
      <c r="F120" s="26">
        <f>F121+F122</f>
        <v>55.02</v>
      </c>
      <c r="G120" s="10">
        <f>F120/F173*100</f>
        <v>1.5670124233155044E-3</v>
      </c>
      <c r="H120" s="10">
        <f t="shared" si="5"/>
        <v>84.399447768062601</v>
      </c>
    </row>
    <row r="121" spans="1:13" ht="24.75" customHeight="1" thickBot="1" x14ac:dyDescent="0.3">
      <c r="A121" s="141" t="s">
        <v>33</v>
      </c>
      <c r="B121" s="190" t="s">
        <v>207</v>
      </c>
      <c r="C121" s="190" t="s">
        <v>208</v>
      </c>
      <c r="D121" s="68">
        <v>65.19</v>
      </c>
      <c r="E121" s="71"/>
      <c r="F121" s="16">
        <v>55.02</v>
      </c>
      <c r="G121" s="14">
        <f>F121/F173*100</f>
        <v>1.5670124233155044E-3</v>
      </c>
      <c r="H121" s="14">
        <f t="shared" si="5"/>
        <v>84.399447768062601</v>
      </c>
    </row>
    <row r="122" spans="1:13" s="155" customFormat="1" ht="14.25" hidden="1" customHeight="1" x14ac:dyDescent="0.25">
      <c r="A122" s="184"/>
      <c r="B122" s="147" t="s">
        <v>209</v>
      </c>
      <c r="C122" s="147" t="s">
        <v>210</v>
      </c>
      <c r="D122" s="157">
        <v>0</v>
      </c>
      <c r="E122" s="158"/>
      <c r="F122" s="82">
        <v>0</v>
      </c>
      <c r="G122" s="83"/>
      <c r="H122" s="83"/>
    </row>
    <row r="123" spans="1:13" ht="15.75" customHeight="1" thickBot="1" x14ac:dyDescent="0.3">
      <c r="A123" s="6" t="s">
        <v>25</v>
      </c>
      <c r="B123" s="2"/>
      <c r="C123" s="2" t="s">
        <v>211</v>
      </c>
      <c r="D123" s="60">
        <f>D124+D130+D165</f>
        <v>954544.28999999992</v>
      </c>
      <c r="E123" s="208">
        <f>D123/D173*100</f>
        <v>44.109977351166776</v>
      </c>
      <c r="F123" s="26">
        <f>F124+F130+F165</f>
        <v>1014128.8999999999</v>
      </c>
      <c r="G123" s="10">
        <f>F123/F173*100</f>
        <v>28.883180391553736</v>
      </c>
      <c r="H123" s="10">
        <f t="shared" si="5"/>
        <v>106.24220485358515</v>
      </c>
    </row>
    <row r="124" spans="1:13" ht="23.25" customHeight="1" thickBot="1" x14ac:dyDescent="0.3">
      <c r="A124" s="45"/>
      <c r="B124" s="46" t="s">
        <v>212</v>
      </c>
      <c r="C124" s="209" t="s">
        <v>213</v>
      </c>
      <c r="D124" s="151">
        <f>D125+D129</f>
        <v>698352.67999999993</v>
      </c>
      <c r="E124" s="152">
        <f>D124/D173*100</f>
        <v>32.271232692541297</v>
      </c>
      <c r="F124" s="47">
        <f>F125+F129</f>
        <v>710438.24</v>
      </c>
      <c r="G124" s="49">
        <f>F124/F173*100</f>
        <v>20.233834025416247</v>
      </c>
      <c r="H124" s="49">
        <f t="shared" si="5"/>
        <v>101.73058117282518</v>
      </c>
    </row>
    <row r="125" spans="1:13" ht="15.75" customHeight="1" thickBot="1" x14ac:dyDescent="0.3">
      <c r="A125" s="11"/>
      <c r="B125" s="12" t="s">
        <v>214</v>
      </c>
      <c r="C125" s="12" t="s">
        <v>215</v>
      </c>
      <c r="D125" s="182">
        <f>D126+D127+D128</f>
        <v>627630</v>
      </c>
      <c r="E125" s="183"/>
      <c r="F125" s="16">
        <f>F126+F127+F128</f>
        <v>659500</v>
      </c>
      <c r="G125" s="14">
        <f>F125/F173*100</f>
        <v>18.783073303827248</v>
      </c>
      <c r="H125" s="14">
        <f t="shared" si="5"/>
        <v>105.07783248092028</v>
      </c>
    </row>
    <row r="126" spans="1:13" s="155" customFormat="1" ht="15.75" hidden="1" customHeight="1" x14ac:dyDescent="0.25">
      <c r="A126" s="184"/>
      <c r="B126" s="147" t="s">
        <v>216</v>
      </c>
      <c r="C126" s="147" t="s">
        <v>217</v>
      </c>
      <c r="D126" s="110">
        <v>595000</v>
      </c>
      <c r="E126" s="90"/>
      <c r="F126" s="82">
        <v>620000</v>
      </c>
      <c r="G126" s="83"/>
      <c r="H126" s="83"/>
    </row>
    <row r="127" spans="1:13" s="155" customFormat="1" ht="21.75" hidden="1" customHeight="1" x14ac:dyDescent="0.25">
      <c r="A127" s="184"/>
      <c r="B127" s="147" t="s">
        <v>218</v>
      </c>
      <c r="C127" s="147" t="s">
        <v>219</v>
      </c>
      <c r="D127" s="110">
        <v>28280</v>
      </c>
      <c r="E127" s="90"/>
      <c r="F127" s="82">
        <v>34000</v>
      </c>
      <c r="G127" s="83"/>
      <c r="H127" s="83"/>
      <c r="I127" s="160"/>
    </row>
    <row r="128" spans="1:13" s="155" customFormat="1" ht="15.75" hidden="1" customHeight="1" x14ac:dyDescent="0.25">
      <c r="A128" s="184"/>
      <c r="B128" s="147" t="s">
        <v>220</v>
      </c>
      <c r="C128" s="147" t="s">
        <v>221</v>
      </c>
      <c r="D128" s="106">
        <v>4350</v>
      </c>
      <c r="E128" s="107"/>
      <c r="F128" s="82">
        <v>5500</v>
      </c>
      <c r="G128" s="83"/>
      <c r="H128" s="83"/>
      <c r="I128" s="160"/>
      <c r="M128" s="210"/>
    </row>
    <row r="129" spans="1:9" ht="24" customHeight="1" thickBot="1" x14ac:dyDescent="0.3">
      <c r="A129" s="74" t="s">
        <v>33</v>
      </c>
      <c r="B129" s="12" t="s">
        <v>222</v>
      </c>
      <c r="C129" s="12" t="s">
        <v>223</v>
      </c>
      <c r="D129" s="201">
        <v>70722.679999999993</v>
      </c>
      <c r="E129" s="202"/>
      <c r="F129" s="165">
        <v>50938.239999999998</v>
      </c>
      <c r="G129" s="14">
        <f>F129/F173*100</f>
        <v>1.4507607215889995</v>
      </c>
      <c r="H129" s="14">
        <f t="shared" ref="H129:H130" si="6">F129/D129*100</f>
        <v>72.025324832147192</v>
      </c>
      <c r="I129" s="103"/>
    </row>
    <row r="130" spans="1:9" ht="15.75" customHeight="1" thickBot="1" x14ac:dyDescent="0.3">
      <c r="A130" s="45"/>
      <c r="B130" s="211" t="s">
        <v>224</v>
      </c>
      <c r="C130" s="211" t="s">
        <v>225</v>
      </c>
      <c r="D130" s="198">
        <f>D131+D132+D143+D156+D157+D161</f>
        <v>248191.61000000002</v>
      </c>
      <c r="E130" s="199">
        <f>D130/D173*100</f>
        <v>11.469060587905899</v>
      </c>
      <c r="F130" s="47">
        <f>F131+F132+F143+F156+F157+F161</f>
        <v>290732.17</v>
      </c>
      <c r="G130" s="49">
        <f>F130/F173*100</f>
        <v>8.2802784850504398</v>
      </c>
      <c r="H130" s="49">
        <f t="shared" si="6"/>
        <v>117.14020872824828</v>
      </c>
    </row>
    <row r="131" spans="1:9" ht="24.75" customHeight="1" thickBot="1" x14ac:dyDescent="0.3">
      <c r="A131" s="74" t="s">
        <v>33</v>
      </c>
      <c r="B131" s="51" t="s">
        <v>226</v>
      </c>
      <c r="C131" s="212" t="s">
        <v>227</v>
      </c>
      <c r="D131" s="201"/>
      <c r="E131" s="202"/>
      <c r="F131" s="165">
        <v>13672.17</v>
      </c>
      <c r="G131" s="14">
        <f>F131/F173*100</f>
        <v>0.38939404296040603</v>
      </c>
      <c r="H131" s="14">
        <v>0</v>
      </c>
    </row>
    <row r="132" spans="1:9" s="155" customFormat="1" ht="15.75" hidden="1" customHeight="1" x14ac:dyDescent="0.25">
      <c r="A132" s="163"/>
      <c r="B132" s="147"/>
      <c r="C132" s="147" t="s">
        <v>228</v>
      </c>
      <c r="D132" s="111">
        <f>SUM(D133:D142)</f>
        <v>49459.51</v>
      </c>
      <c r="E132" s="80"/>
      <c r="F132" s="82">
        <f>SUM(F133:F142)</f>
        <v>57100</v>
      </c>
      <c r="G132" s="83"/>
      <c r="H132" s="83"/>
    </row>
    <row r="133" spans="1:9" s="155" customFormat="1" ht="15.75" hidden="1" customHeight="1" x14ac:dyDescent="0.25">
      <c r="A133" s="184"/>
      <c r="B133" s="147" t="s">
        <v>226</v>
      </c>
      <c r="C133" s="147" t="s">
        <v>229</v>
      </c>
      <c r="D133" s="111">
        <v>2137</v>
      </c>
      <c r="E133" s="80"/>
      <c r="F133" s="82">
        <v>3100</v>
      </c>
      <c r="G133" s="83"/>
      <c r="H133" s="83"/>
    </row>
    <row r="134" spans="1:9" s="155" customFormat="1" ht="15.75" hidden="1" customHeight="1" x14ac:dyDescent="0.25">
      <c r="A134" s="184"/>
      <c r="B134" s="147" t="s">
        <v>230</v>
      </c>
      <c r="C134" s="147" t="s">
        <v>231</v>
      </c>
      <c r="D134" s="116">
        <v>0</v>
      </c>
      <c r="E134" s="84"/>
      <c r="F134" s="82">
        <v>0</v>
      </c>
      <c r="G134" s="83"/>
      <c r="H134" s="83"/>
      <c r="I134" s="160"/>
    </row>
    <row r="135" spans="1:9" s="155" customFormat="1" ht="15.75" hidden="1" customHeight="1" x14ac:dyDescent="0.25">
      <c r="A135" s="184"/>
      <c r="B135" s="147" t="s">
        <v>232</v>
      </c>
      <c r="C135" s="147" t="s">
        <v>233</v>
      </c>
      <c r="D135" s="82">
        <v>7000</v>
      </c>
      <c r="E135" s="113"/>
      <c r="F135" s="82">
        <v>8000</v>
      </c>
      <c r="G135" s="83"/>
      <c r="H135" s="83"/>
      <c r="I135" s="213"/>
    </row>
    <row r="136" spans="1:9" s="155" customFormat="1" ht="15.75" hidden="1" customHeight="1" x14ac:dyDescent="0.25">
      <c r="A136" s="184"/>
      <c r="B136" s="147" t="s">
        <v>234</v>
      </c>
      <c r="C136" s="147" t="s">
        <v>235</v>
      </c>
      <c r="D136" s="157">
        <v>160.33000000000001</v>
      </c>
      <c r="E136" s="92"/>
      <c r="F136" s="82">
        <v>1000</v>
      </c>
      <c r="G136" s="83"/>
      <c r="H136" s="83"/>
      <c r="I136" s="160"/>
    </row>
    <row r="137" spans="1:9" s="155" customFormat="1" ht="15.75" hidden="1" customHeight="1" x14ac:dyDescent="0.25">
      <c r="A137" s="184"/>
      <c r="B137" s="147" t="s">
        <v>236</v>
      </c>
      <c r="C137" s="147" t="s">
        <v>237</v>
      </c>
      <c r="D137" s="82">
        <v>3000</v>
      </c>
      <c r="E137" s="113"/>
      <c r="F137" s="82">
        <v>5000</v>
      </c>
      <c r="G137" s="83"/>
      <c r="H137" s="83"/>
      <c r="I137" s="160"/>
    </row>
    <row r="138" spans="1:9" s="155" customFormat="1" ht="15.75" hidden="1" customHeight="1" x14ac:dyDescent="0.25">
      <c r="A138" s="184"/>
      <c r="B138" s="147" t="s">
        <v>238</v>
      </c>
      <c r="C138" s="147" t="s">
        <v>239</v>
      </c>
      <c r="D138" s="118">
        <v>12900</v>
      </c>
      <c r="E138" s="214"/>
      <c r="F138" s="82">
        <v>15000</v>
      </c>
      <c r="G138" s="83"/>
      <c r="H138" s="83"/>
      <c r="I138" s="160"/>
    </row>
    <row r="139" spans="1:9" s="155" customFormat="1" ht="15.75" hidden="1" customHeight="1" x14ac:dyDescent="0.25">
      <c r="A139" s="184"/>
      <c r="B139" s="147" t="s">
        <v>240</v>
      </c>
      <c r="C139" s="147" t="s">
        <v>241</v>
      </c>
      <c r="D139" s="110">
        <v>16937.5</v>
      </c>
      <c r="E139" s="90"/>
      <c r="F139" s="82">
        <v>15000</v>
      </c>
      <c r="G139" s="83"/>
      <c r="H139" s="83"/>
      <c r="I139" s="160"/>
    </row>
    <row r="140" spans="1:9" s="155" customFormat="1" ht="15.75" hidden="1" customHeight="1" x14ac:dyDescent="0.25">
      <c r="A140" s="184"/>
      <c r="B140" s="147" t="s">
        <v>242</v>
      </c>
      <c r="C140" s="147" t="s">
        <v>243</v>
      </c>
      <c r="D140" s="110">
        <v>5000</v>
      </c>
      <c r="E140" s="90"/>
      <c r="F140" s="82">
        <v>8000</v>
      </c>
      <c r="G140" s="83"/>
      <c r="H140" s="83"/>
      <c r="I140" s="160"/>
    </row>
    <row r="141" spans="1:9" s="155" customFormat="1" ht="15.75" hidden="1" customHeight="1" x14ac:dyDescent="0.25">
      <c r="A141" s="184"/>
      <c r="B141" s="147" t="s">
        <v>244</v>
      </c>
      <c r="C141" s="147" t="s">
        <v>245</v>
      </c>
      <c r="D141" s="82">
        <v>2324.6799999999998</v>
      </c>
      <c r="E141" s="90"/>
      <c r="F141" s="82">
        <v>2000</v>
      </c>
      <c r="G141" s="83"/>
      <c r="H141" s="83"/>
      <c r="I141" s="160"/>
    </row>
    <row r="142" spans="1:9" s="155" customFormat="1" ht="15.75" hidden="1" customHeight="1" x14ac:dyDescent="0.25">
      <c r="A142" s="184"/>
      <c r="B142" s="147" t="s">
        <v>246</v>
      </c>
      <c r="C142" s="147" t="s">
        <v>247</v>
      </c>
      <c r="D142" s="159">
        <v>0</v>
      </c>
      <c r="E142" s="92"/>
      <c r="F142" s="82">
        <v>0</v>
      </c>
      <c r="G142" s="83"/>
      <c r="H142" s="83"/>
      <c r="I142" s="160"/>
    </row>
    <row r="143" spans="1:9" s="155" customFormat="1" ht="15.75" hidden="1" customHeight="1" x14ac:dyDescent="0.25">
      <c r="A143" s="184"/>
      <c r="B143" s="215"/>
      <c r="C143" s="171" t="s">
        <v>248</v>
      </c>
      <c r="D143" s="110">
        <f>SUM(D144:D153)</f>
        <v>142997</v>
      </c>
      <c r="E143" s="90"/>
      <c r="F143" s="82">
        <f>SUM(F144:F155)</f>
        <v>152960</v>
      </c>
      <c r="G143" s="83"/>
      <c r="H143" s="83"/>
    </row>
    <row r="144" spans="1:9" s="155" customFormat="1" ht="15.75" hidden="1" customHeight="1" x14ac:dyDescent="0.25">
      <c r="A144" s="184"/>
      <c r="B144" s="147" t="s">
        <v>249</v>
      </c>
      <c r="C144" s="147" t="s">
        <v>250</v>
      </c>
      <c r="D144" s="111">
        <v>3500</v>
      </c>
      <c r="E144" s="80"/>
      <c r="F144" s="82">
        <v>6000</v>
      </c>
      <c r="G144" s="83"/>
      <c r="H144" s="83"/>
    </row>
    <row r="145" spans="1:14" s="155" customFormat="1" ht="15.75" hidden="1" customHeight="1" x14ac:dyDescent="0.25">
      <c r="A145" s="184"/>
      <c r="B145" s="147" t="s">
        <v>251</v>
      </c>
      <c r="C145" s="147" t="s">
        <v>252</v>
      </c>
      <c r="D145" s="216">
        <v>16300</v>
      </c>
      <c r="E145" s="217"/>
      <c r="F145" s="82">
        <v>16500</v>
      </c>
      <c r="G145" s="83"/>
      <c r="H145" s="83"/>
    </row>
    <row r="146" spans="1:14" s="155" customFormat="1" ht="23.25" hidden="1" customHeight="1" x14ac:dyDescent="0.25">
      <c r="A146" s="184"/>
      <c r="B146" s="147" t="s">
        <v>253</v>
      </c>
      <c r="C146" s="147" t="s">
        <v>254</v>
      </c>
      <c r="D146" s="86">
        <v>58500</v>
      </c>
      <c r="E146" s="86"/>
      <c r="F146" s="82">
        <v>60000</v>
      </c>
      <c r="G146" s="83"/>
      <c r="H146" s="83"/>
    </row>
    <row r="147" spans="1:14" s="155" customFormat="1" ht="22.5" hidden="1" customHeight="1" x14ac:dyDescent="0.25">
      <c r="A147" s="184"/>
      <c r="B147" s="184" t="s">
        <v>255</v>
      </c>
      <c r="C147" s="218" t="s">
        <v>256</v>
      </c>
      <c r="D147" s="91">
        <v>19200</v>
      </c>
      <c r="E147" s="91"/>
      <c r="F147" s="82">
        <v>30000</v>
      </c>
      <c r="G147" s="83"/>
      <c r="H147" s="83"/>
    </row>
    <row r="148" spans="1:14" s="155" customFormat="1" ht="15.75" hidden="1" customHeight="1" x14ac:dyDescent="0.25">
      <c r="A148" s="184"/>
      <c r="B148" s="184" t="s">
        <v>257</v>
      </c>
      <c r="C148" s="218" t="s">
        <v>258</v>
      </c>
      <c r="D148" s="82">
        <v>8750</v>
      </c>
      <c r="E148" s="91"/>
      <c r="F148" s="82">
        <v>11000</v>
      </c>
      <c r="G148" s="83"/>
      <c r="H148" s="83"/>
    </row>
    <row r="149" spans="1:14" s="155" customFormat="1" ht="15.75" hidden="1" customHeight="1" x14ac:dyDescent="0.25">
      <c r="A149" s="184"/>
      <c r="B149" s="147" t="s">
        <v>259</v>
      </c>
      <c r="C149" s="147" t="s">
        <v>260</v>
      </c>
      <c r="D149" s="159">
        <v>960</v>
      </c>
      <c r="E149" s="93"/>
      <c r="F149" s="82">
        <v>960</v>
      </c>
      <c r="G149" s="83"/>
      <c r="H149" s="83"/>
    </row>
    <row r="150" spans="1:14" s="155" customFormat="1" ht="15.75" hidden="1" customHeight="1" x14ac:dyDescent="0.25">
      <c r="A150" s="184"/>
      <c r="B150" s="147" t="s">
        <v>261</v>
      </c>
      <c r="C150" s="147" t="s">
        <v>262</v>
      </c>
      <c r="D150" s="110">
        <v>7300</v>
      </c>
      <c r="E150" s="91"/>
      <c r="F150" s="82">
        <v>7500</v>
      </c>
      <c r="G150" s="83"/>
      <c r="H150" s="83"/>
    </row>
    <row r="151" spans="1:14" s="155" customFormat="1" ht="15.75" hidden="1" customHeight="1" x14ac:dyDescent="0.25">
      <c r="A151" s="184"/>
      <c r="B151" s="147" t="s">
        <v>263</v>
      </c>
      <c r="C151" s="147" t="s">
        <v>264</v>
      </c>
      <c r="D151" s="111">
        <v>16200</v>
      </c>
      <c r="E151" s="81"/>
      <c r="F151" s="82">
        <v>13000</v>
      </c>
      <c r="G151" s="83"/>
      <c r="H151" s="83"/>
    </row>
    <row r="152" spans="1:14" s="155" customFormat="1" ht="15.75" hidden="1" customHeight="1" x14ac:dyDescent="0.25">
      <c r="A152" s="184"/>
      <c r="B152" s="147" t="s">
        <v>265</v>
      </c>
      <c r="C152" s="147" t="s">
        <v>266</v>
      </c>
      <c r="D152" s="216">
        <v>6600</v>
      </c>
      <c r="E152" s="81"/>
      <c r="F152" s="82">
        <v>0</v>
      </c>
      <c r="G152" s="83"/>
      <c r="H152" s="83"/>
    </row>
    <row r="153" spans="1:14" s="155" customFormat="1" ht="15.75" hidden="1" customHeight="1" x14ac:dyDescent="0.25">
      <c r="A153" s="184"/>
      <c r="B153" s="147" t="s">
        <v>267</v>
      </c>
      <c r="C153" s="147" t="s">
        <v>268</v>
      </c>
      <c r="D153" s="111">
        <v>5687</v>
      </c>
      <c r="E153" s="81"/>
      <c r="F153" s="82">
        <v>8000</v>
      </c>
      <c r="G153" s="83"/>
      <c r="H153" s="83"/>
    </row>
    <row r="154" spans="1:14" s="155" customFormat="1" ht="15.75" hidden="1" thickBot="1" x14ac:dyDescent="0.3">
      <c r="A154" s="184"/>
      <c r="B154" s="147" t="s">
        <v>269</v>
      </c>
      <c r="C154" s="147" t="s">
        <v>270</v>
      </c>
      <c r="D154" s="157">
        <v>0</v>
      </c>
      <c r="E154" s="219"/>
      <c r="F154" s="82">
        <v>0</v>
      </c>
      <c r="G154" s="83"/>
      <c r="H154" s="83"/>
      <c r="I154" s="160"/>
    </row>
    <row r="155" spans="1:14" s="155" customFormat="1" ht="15.75" hidden="1" customHeight="1" x14ac:dyDescent="0.25">
      <c r="A155" s="184"/>
      <c r="B155" s="147" t="s">
        <v>271</v>
      </c>
      <c r="C155" s="147" t="s">
        <v>272</v>
      </c>
      <c r="D155" s="110">
        <v>0</v>
      </c>
      <c r="E155" s="91"/>
      <c r="F155" s="82">
        <v>0</v>
      </c>
      <c r="G155" s="83"/>
      <c r="H155" s="83"/>
      <c r="I155" s="160"/>
    </row>
    <row r="156" spans="1:14" s="155" customFormat="1" ht="18" hidden="1" customHeight="1" x14ac:dyDescent="0.25">
      <c r="A156" s="184"/>
      <c r="B156" s="147" t="s">
        <v>273</v>
      </c>
      <c r="C156" s="147" t="s">
        <v>274</v>
      </c>
      <c r="D156" s="90">
        <v>30650</v>
      </c>
      <c r="E156" s="86"/>
      <c r="F156" s="82">
        <v>40000</v>
      </c>
      <c r="G156" s="83"/>
      <c r="H156" s="83"/>
      <c r="I156" s="160"/>
      <c r="K156" s="220"/>
      <c r="L156" s="221"/>
      <c r="N156" s="221"/>
    </row>
    <row r="157" spans="1:14" s="155" customFormat="1" ht="15.75" hidden="1" customHeight="1" x14ac:dyDescent="0.25">
      <c r="A157" s="184"/>
      <c r="B157" s="184"/>
      <c r="C157" s="184" t="s">
        <v>275</v>
      </c>
      <c r="D157" s="90">
        <f>SUM(D158:D160)</f>
        <v>10000</v>
      </c>
      <c r="E157" s="91"/>
      <c r="F157" s="82">
        <f>SUM(F158:F160)</f>
        <v>11000</v>
      </c>
      <c r="G157" s="83"/>
      <c r="H157" s="83"/>
    </row>
    <row r="158" spans="1:14" s="155" customFormat="1" ht="15.75" hidden="1" customHeight="1" x14ac:dyDescent="0.25">
      <c r="A158" s="184"/>
      <c r="B158" s="184" t="s">
        <v>276</v>
      </c>
      <c r="C158" s="184" t="s">
        <v>277</v>
      </c>
      <c r="D158" s="90">
        <v>9300</v>
      </c>
      <c r="E158" s="91"/>
      <c r="F158" s="82">
        <v>10000</v>
      </c>
      <c r="G158" s="83"/>
      <c r="H158" s="83"/>
      <c r="I158" s="160"/>
    </row>
    <row r="159" spans="1:14" s="155" customFormat="1" ht="15.75" hidden="1" customHeight="1" x14ac:dyDescent="0.25">
      <c r="A159" s="184"/>
      <c r="B159" s="184" t="s">
        <v>278</v>
      </c>
      <c r="C159" s="184" t="s">
        <v>279</v>
      </c>
      <c r="D159" s="92">
        <v>0</v>
      </c>
      <c r="E159" s="93"/>
      <c r="F159" s="82"/>
      <c r="G159" s="83"/>
      <c r="H159" s="83"/>
      <c r="I159" s="160"/>
    </row>
    <row r="160" spans="1:14" s="155" customFormat="1" ht="15.75" hidden="1" customHeight="1" x14ac:dyDescent="0.25">
      <c r="A160" s="184"/>
      <c r="B160" s="184" t="s">
        <v>280</v>
      </c>
      <c r="C160" s="184" t="s">
        <v>281</v>
      </c>
      <c r="D160" s="222">
        <v>700</v>
      </c>
      <c r="E160" s="223"/>
      <c r="F160" s="82">
        <v>1000</v>
      </c>
      <c r="G160" s="83"/>
      <c r="H160" s="83"/>
      <c r="I160" s="160"/>
    </row>
    <row r="161" spans="1:9" s="155" customFormat="1" ht="15.75" hidden="1" customHeight="1" x14ac:dyDescent="0.25">
      <c r="A161" s="184"/>
      <c r="B161" s="184"/>
      <c r="C161" s="184" t="s">
        <v>282</v>
      </c>
      <c r="D161" s="80">
        <f>SUM(D162:D164)</f>
        <v>15085.1</v>
      </c>
      <c r="E161" s="81"/>
      <c r="F161" s="82">
        <f>SUM(F162:F164)</f>
        <v>16000</v>
      </c>
      <c r="G161" s="83"/>
      <c r="H161" s="83"/>
    </row>
    <row r="162" spans="1:9" s="155" customFormat="1" ht="15.75" hidden="1" customHeight="1" x14ac:dyDescent="0.25">
      <c r="A162" s="184"/>
      <c r="B162" s="184" t="s">
        <v>283</v>
      </c>
      <c r="C162" s="163" t="s">
        <v>284</v>
      </c>
      <c r="D162" s="80">
        <v>4285.1000000000004</v>
      </c>
      <c r="E162" s="81"/>
      <c r="F162" s="82">
        <v>4500</v>
      </c>
      <c r="G162" s="83"/>
      <c r="H162" s="83"/>
    </row>
    <row r="163" spans="1:9" s="155" customFormat="1" ht="15.75" hidden="1" customHeight="1" x14ac:dyDescent="0.25">
      <c r="A163" s="184"/>
      <c r="B163" s="184" t="s">
        <v>285</v>
      </c>
      <c r="C163" s="184" t="s">
        <v>286</v>
      </c>
      <c r="D163" s="113">
        <v>10000</v>
      </c>
      <c r="E163" s="86"/>
      <c r="F163" s="82">
        <v>10000</v>
      </c>
      <c r="G163" s="83"/>
      <c r="H163" s="83"/>
    </row>
    <row r="164" spans="1:9" s="155" customFormat="1" ht="15.75" hidden="1" customHeight="1" x14ac:dyDescent="0.25">
      <c r="A164" s="215"/>
      <c r="B164" s="163" t="s">
        <v>287</v>
      </c>
      <c r="C164" s="224" t="s">
        <v>288</v>
      </c>
      <c r="D164" s="222">
        <v>800</v>
      </c>
      <c r="E164" s="223"/>
      <c r="F164" s="82">
        <v>1500</v>
      </c>
      <c r="G164" s="83"/>
      <c r="H164" s="83"/>
    </row>
    <row r="165" spans="1:9" ht="15.75" customHeight="1" thickBot="1" x14ac:dyDescent="0.3">
      <c r="A165" s="62"/>
      <c r="B165" s="46" t="s">
        <v>289</v>
      </c>
      <c r="C165" s="98" t="s">
        <v>290</v>
      </c>
      <c r="D165" s="179">
        <f>D170+D166</f>
        <v>8000</v>
      </c>
      <c r="E165" s="225">
        <f>D165/D173*100</f>
        <v>0.36968407071958315</v>
      </c>
      <c r="F165" s="47">
        <f>F170+F166</f>
        <v>12958.49</v>
      </c>
      <c r="G165" s="49">
        <f>F165/F173*100</f>
        <v>0.36906788108705429</v>
      </c>
      <c r="H165" s="49">
        <f t="shared" ref="H165:H166" si="7">F165/D165*100</f>
        <v>161.98112499999999</v>
      </c>
    </row>
    <row r="166" spans="1:9" ht="20.25" customHeight="1" thickBot="1" x14ac:dyDescent="0.3">
      <c r="A166" s="226"/>
      <c r="B166" s="51" t="s">
        <v>291</v>
      </c>
      <c r="C166" s="51" t="s">
        <v>292</v>
      </c>
      <c r="D166" s="227">
        <f>D167+D168+D169</f>
        <v>8000</v>
      </c>
      <c r="E166" s="57"/>
      <c r="F166" s="227">
        <f>F167+F168+F169</f>
        <v>12500</v>
      </c>
      <c r="G166" s="228">
        <f>F166/F173*100</f>
        <v>0.35600972903387501</v>
      </c>
      <c r="H166" s="229">
        <f t="shared" si="7"/>
        <v>156.25</v>
      </c>
    </row>
    <row r="167" spans="1:9" s="155" customFormat="1" ht="15.75" hidden="1" customHeight="1" x14ac:dyDescent="0.25">
      <c r="A167" s="153"/>
      <c r="B167" s="154" t="s">
        <v>293</v>
      </c>
      <c r="C167" s="147" t="s">
        <v>294</v>
      </c>
      <c r="D167" s="90">
        <v>7500</v>
      </c>
      <c r="E167" s="91"/>
      <c r="F167" s="110">
        <v>8500</v>
      </c>
      <c r="G167" s="230"/>
      <c r="H167" s="230"/>
    </row>
    <row r="168" spans="1:9" s="155" customFormat="1" ht="15.75" hidden="1" customHeight="1" x14ac:dyDescent="0.25">
      <c r="A168" s="153"/>
      <c r="B168" s="154" t="s">
        <v>295</v>
      </c>
      <c r="C168" s="147" t="s">
        <v>296</v>
      </c>
      <c r="D168" s="157">
        <v>500</v>
      </c>
      <c r="E168" s="158"/>
      <c r="F168" s="82">
        <v>4000</v>
      </c>
      <c r="G168" s="83"/>
      <c r="H168" s="83"/>
      <c r="I168" s="160"/>
    </row>
    <row r="169" spans="1:9" s="155" customFormat="1" ht="15.75" hidden="1" customHeight="1" x14ac:dyDescent="0.25">
      <c r="A169" s="153"/>
      <c r="B169" s="154" t="s">
        <v>297</v>
      </c>
      <c r="C169" s="147" t="s">
        <v>298</v>
      </c>
      <c r="D169" s="116">
        <v>0</v>
      </c>
      <c r="E169" s="158"/>
      <c r="F169" s="82">
        <v>0</v>
      </c>
      <c r="G169" s="83"/>
      <c r="H169" s="83"/>
      <c r="I169" s="160"/>
    </row>
    <row r="170" spans="1:9" ht="26.25" customHeight="1" thickBot="1" x14ac:dyDescent="0.3">
      <c r="A170" s="74" t="s">
        <v>33</v>
      </c>
      <c r="B170" s="12" t="s">
        <v>299</v>
      </c>
      <c r="C170" s="75" t="s">
        <v>300</v>
      </c>
      <c r="D170" s="201"/>
      <c r="E170" s="231"/>
      <c r="F170" s="227">
        <v>458.49</v>
      </c>
      <c r="G170" s="228">
        <f>F170/F173*100</f>
        <v>1.305815205317931E-2</v>
      </c>
      <c r="H170" s="14"/>
      <c r="I170" s="67"/>
    </row>
    <row r="171" spans="1:9" ht="15.75" customHeight="1" thickBot="1" x14ac:dyDescent="0.3">
      <c r="A171" s="6" t="s">
        <v>27</v>
      </c>
      <c r="B171" s="2"/>
      <c r="C171" s="2" t="s">
        <v>301</v>
      </c>
      <c r="D171" s="232">
        <v>10000</v>
      </c>
      <c r="E171" s="233">
        <f>D171/D173*100</f>
        <v>0.46210508839947884</v>
      </c>
      <c r="F171" s="26">
        <v>10000</v>
      </c>
      <c r="G171" s="10">
        <f>F171/F173*100</f>
        <v>0.28480778322710004</v>
      </c>
      <c r="H171" s="10">
        <f t="shared" ref="H171" si="8">F171/D171*100</f>
        <v>100</v>
      </c>
    </row>
    <row r="172" spans="1:9" ht="15.75" customHeight="1" thickBot="1" x14ac:dyDescent="0.3">
      <c r="A172" s="6" t="s">
        <v>302</v>
      </c>
      <c r="B172" s="2"/>
      <c r="C172" s="2" t="s">
        <v>303</v>
      </c>
      <c r="D172" s="234"/>
      <c r="E172" s="235"/>
      <c r="F172" s="26"/>
      <c r="G172" s="10"/>
      <c r="H172" s="10"/>
    </row>
    <row r="173" spans="1:9" ht="15.75" customHeight="1" thickBot="1" x14ac:dyDescent="0.3">
      <c r="A173" s="236"/>
      <c r="B173" s="237"/>
      <c r="C173" s="238" t="s">
        <v>304</v>
      </c>
      <c r="D173" s="239">
        <f>D171+D123+D120+D101+D57+D22+D18</f>
        <v>2164009.9299999997</v>
      </c>
      <c r="E173" s="240">
        <v>100</v>
      </c>
      <c r="F173" s="241">
        <f>F171+F123+F120+F101+F57+F22+F18</f>
        <v>3511140</v>
      </c>
      <c r="G173" s="242">
        <f>G171+G123+G120+G101+G57+G22+G18</f>
        <v>99.999999999999986</v>
      </c>
      <c r="H173" s="242">
        <f t="shared" ref="H173" si="9">F173/D173*100</f>
        <v>162.25156600829462</v>
      </c>
    </row>
    <row r="174" spans="1:9" ht="15.75" customHeight="1" thickBot="1" x14ac:dyDescent="0.3">
      <c r="A174" s="243"/>
      <c r="B174" s="244"/>
      <c r="C174" s="245"/>
      <c r="D174" s="178"/>
      <c r="E174" s="71"/>
      <c r="F174" s="16"/>
      <c r="G174" s="14"/>
      <c r="H174" s="14"/>
    </row>
    <row r="175" spans="1:9" ht="15.75" customHeight="1" thickBot="1" x14ac:dyDescent="0.3">
      <c r="A175" s="19"/>
      <c r="B175" s="246"/>
      <c r="C175" s="15"/>
      <c r="D175" s="178"/>
      <c r="E175" s="71"/>
      <c r="F175" s="247"/>
      <c r="G175" s="14"/>
      <c r="H175" s="14"/>
    </row>
    <row r="176" spans="1:9" ht="28.5" customHeight="1" thickBot="1" x14ac:dyDescent="0.3">
      <c r="A176" s="248" t="s">
        <v>305</v>
      </c>
      <c r="B176" s="249"/>
      <c r="C176" s="249" t="s">
        <v>306</v>
      </c>
      <c r="D176" s="250"/>
      <c r="E176" s="251"/>
      <c r="F176" s="252"/>
      <c r="G176" s="253"/>
      <c r="H176" s="253"/>
    </row>
    <row r="177" spans="1:8" ht="26.25" thickBot="1" x14ac:dyDescent="0.3">
      <c r="A177" s="11"/>
      <c r="B177" s="12"/>
      <c r="C177" s="12" t="s">
        <v>307</v>
      </c>
      <c r="D177" s="178"/>
      <c r="E177" s="71"/>
      <c r="F177" s="16"/>
      <c r="G177" s="14"/>
      <c r="H177" s="14"/>
    </row>
    <row r="178" spans="1:8" ht="15.75" thickBot="1" x14ac:dyDescent="0.3">
      <c r="A178" s="11"/>
      <c r="B178" s="12"/>
      <c r="C178" s="12" t="s">
        <v>308</v>
      </c>
      <c r="D178" s="193"/>
      <c r="E178" s="254"/>
      <c r="F178" s="16"/>
      <c r="G178" s="14"/>
      <c r="H178" s="14"/>
    </row>
    <row r="179" spans="1:8" ht="15.75" thickBot="1" x14ac:dyDescent="0.3">
      <c r="A179" s="255"/>
      <c r="B179" s="256"/>
      <c r="C179" s="238" t="s">
        <v>309</v>
      </c>
      <c r="D179" s="257">
        <f>SUM(D177:D178)</f>
        <v>0</v>
      </c>
      <c r="E179" s="258"/>
      <c r="F179" s="241">
        <v>0</v>
      </c>
      <c r="G179" s="259"/>
      <c r="H179" s="259"/>
    </row>
    <row r="180" spans="1:8" ht="15.75" thickBot="1" x14ac:dyDescent="0.3">
      <c r="A180" s="19"/>
      <c r="B180" s="246"/>
      <c r="C180" s="15"/>
      <c r="D180" s="193"/>
      <c r="E180" s="260"/>
      <c r="F180" s="16"/>
      <c r="G180" s="14"/>
      <c r="H180" s="14"/>
    </row>
    <row r="181" spans="1:8" ht="15.75" thickBot="1" x14ac:dyDescent="0.3">
      <c r="A181" s="261" t="s">
        <v>310</v>
      </c>
      <c r="B181" s="262"/>
      <c r="C181" s="238" t="s">
        <v>311</v>
      </c>
      <c r="D181" s="263">
        <f>D173+D179</f>
        <v>2164009.9299999997</v>
      </c>
      <c r="E181" s="264"/>
      <c r="F181" s="241">
        <f>F173+F179</f>
        <v>3511140</v>
      </c>
      <c r="G181" s="259"/>
      <c r="H181" s="259"/>
    </row>
    <row r="182" spans="1:8" x14ac:dyDescent="0.25">
      <c r="D182" s="265"/>
      <c r="E182" s="265"/>
      <c r="F182" s="266"/>
      <c r="G182" s="266"/>
      <c r="H182" s="266"/>
    </row>
    <row r="183" spans="1:8" x14ac:dyDescent="0.25">
      <c r="D183" s="265"/>
      <c r="E183" s="265"/>
      <c r="F183" s="267"/>
      <c r="G183" s="267"/>
      <c r="H183" s="267"/>
    </row>
    <row r="184" spans="1:8" x14ac:dyDescent="0.25">
      <c r="D184" s="268"/>
      <c r="E184" s="268"/>
      <c r="F184" s="266"/>
      <c r="G184" s="266"/>
      <c r="H184" s="266"/>
    </row>
    <row r="185" spans="1:8" ht="19.5" customHeight="1" x14ac:dyDescent="0.25">
      <c r="D185" s="265"/>
      <c r="F185" s="267"/>
      <c r="G185" s="267"/>
      <c r="H185" s="267"/>
    </row>
    <row r="186" spans="1:8" ht="18.75" customHeight="1" x14ac:dyDescent="0.25">
      <c r="D186" s="269"/>
      <c r="E186" s="265"/>
      <c r="F186" s="266"/>
      <c r="G186" s="266"/>
      <c r="H186" s="266"/>
    </row>
    <row r="187" spans="1:8" x14ac:dyDescent="0.25">
      <c r="D187" s="268"/>
      <c r="E187" s="268"/>
      <c r="F187" s="270"/>
      <c r="G187" s="270"/>
      <c r="H187" s="270"/>
    </row>
    <row r="188" spans="1:8" x14ac:dyDescent="0.25">
      <c r="D188" s="271"/>
      <c r="F188" s="272"/>
      <c r="G188" s="272"/>
      <c r="H188" s="272"/>
    </row>
    <row r="189" spans="1:8" x14ac:dyDescent="0.25">
      <c r="D189" s="42"/>
    </row>
    <row r="190" spans="1:8" x14ac:dyDescent="0.25">
      <c r="D190" s="42"/>
    </row>
    <row r="191" spans="1:8" ht="19.5" customHeight="1" x14ac:dyDescent="0.25"/>
  </sheetData>
  <mergeCells count="1">
    <mergeCell ref="A2:H2"/>
  </mergeCells>
  <pageMargins left="0.25" right="0.25" top="0.75" bottom="0.75" header="0.3" footer="0.3"/>
  <pageSetup paperSize="9" scale="38" orientation="portrait" r:id="rId1"/>
  <ignoredErrors>
    <ignoredError sqref="E2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Financijski plan 2022</vt:lpstr>
      <vt:lpstr>'Financijski plan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tzobaska4</dc:creator>
  <cp:lastModifiedBy>tzobaska4</cp:lastModifiedBy>
  <cp:lastPrinted>2021-12-09T10:07:18Z</cp:lastPrinted>
  <dcterms:created xsi:type="dcterms:W3CDTF">2021-12-08T16:41:51Z</dcterms:created>
  <dcterms:modified xsi:type="dcterms:W3CDTF">2021-12-09T10:11:40Z</dcterms:modified>
</cp:coreProperties>
</file>